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roffitt\Desktop\"/>
    </mc:Choice>
  </mc:AlternateContent>
  <xr:revisionPtr revIDLastSave="0" documentId="13_ncr:1_{14723A91-75B4-40E5-BB3D-0922FE57966D}" xr6:coauthVersionLast="47" xr6:coauthVersionMax="47" xr10:uidLastSave="{00000000-0000-0000-0000-000000000000}"/>
  <bookViews>
    <workbookView xWindow="-28920" yWindow="-120" windowWidth="29040" windowHeight="15840" xr2:uid="{89FCA7A9-CC35-4296-8DD7-03E743350121}"/>
  </bookViews>
  <sheets>
    <sheet name="Fall 23-Spring 24 Hourly Ra" sheetId="1" r:id="rId1"/>
  </sheets>
  <definedNames>
    <definedName name="_xlnm.Print_Area" localSheetId="0">'Fall 23-Spring 24 Hourly Ra'!$A$1:$V$254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1" i="1" l="1"/>
  <c r="J251" i="1"/>
  <c r="E251" i="1"/>
  <c r="K250" i="1"/>
  <c r="J250" i="1"/>
  <c r="E250" i="1"/>
  <c r="K249" i="1"/>
  <c r="I249" i="1"/>
  <c r="J249" i="1" s="1"/>
  <c r="E249" i="1"/>
  <c r="D249" i="1"/>
  <c r="K248" i="1"/>
  <c r="I248" i="1" s="1"/>
  <c r="J248" i="1" s="1"/>
  <c r="D248" i="1"/>
  <c r="E248" i="1" s="1"/>
  <c r="K247" i="1"/>
  <c r="I247" i="1" s="1"/>
  <c r="J247" i="1" s="1"/>
  <c r="E247" i="1"/>
  <c r="D247" i="1"/>
  <c r="K246" i="1"/>
  <c r="I246" i="1"/>
  <c r="J246" i="1" s="1"/>
  <c r="D246" i="1"/>
  <c r="E246" i="1" s="1"/>
  <c r="K245" i="1"/>
  <c r="I245" i="1" s="1"/>
  <c r="J245" i="1" s="1"/>
  <c r="D245" i="1"/>
  <c r="E245" i="1" s="1"/>
  <c r="K244" i="1"/>
  <c r="J244" i="1"/>
  <c r="I244" i="1"/>
  <c r="E244" i="1"/>
  <c r="D244" i="1"/>
  <c r="R243" i="1"/>
  <c r="K243" i="1"/>
  <c r="I243" i="1"/>
  <c r="J243" i="1" s="1"/>
  <c r="D243" i="1"/>
  <c r="F238" i="1"/>
  <c r="D238" i="1"/>
  <c r="F237" i="1"/>
  <c r="D237" i="1"/>
  <c r="F236" i="1"/>
  <c r="D236" i="1"/>
  <c r="F235" i="1"/>
  <c r="D235" i="1"/>
  <c r="F234" i="1"/>
  <c r="D234" i="1"/>
  <c r="F233" i="1"/>
  <c r="D233" i="1"/>
  <c r="F232" i="1"/>
  <c r="D232" i="1"/>
  <c r="F231" i="1"/>
  <c r="D231" i="1"/>
  <c r="F230" i="1"/>
  <c r="D230" i="1"/>
  <c r="F229" i="1"/>
  <c r="D229" i="1"/>
  <c r="F228" i="1"/>
  <c r="D228" i="1"/>
  <c r="F227" i="1"/>
  <c r="D227" i="1"/>
  <c r="E222" i="1"/>
  <c r="F222" i="1" s="1"/>
  <c r="E221" i="1"/>
  <c r="F221" i="1" s="1"/>
  <c r="E220" i="1"/>
  <c r="F220" i="1" s="1"/>
  <c r="E219" i="1"/>
  <c r="F219" i="1" s="1"/>
  <c r="F218" i="1"/>
  <c r="E218" i="1"/>
  <c r="F217" i="1"/>
  <c r="E217" i="1"/>
  <c r="F216" i="1"/>
  <c r="E216" i="1"/>
  <c r="F215" i="1"/>
  <c r="E213" i="1"/>
  <c r="F213" i="1" s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T198" i="1"/>
  <c r="S198" i="1"/>
  <c r="N198" i="1"/>
  <c r="M198" i="1"/>
  <c r="L198" i="1"/>
  <c r="I198" i="1"/>
  <c r="F198" i="1"/>
  <c r="T197" i="1"/>
  <c r="S197" i="1"/>
  <c r="N197" i="1"/>
  <c r="M197" i="1"/>
  <c r="L197" i="1"/>
  <c r="I197" i="1"/>
  <c r="F197" i="1"/>
  <c r="T196" i="1"/>
  <c r="S196" i="1"/>
  <c r="N196" i="1"/>
  <c r="M196" i="1"/>
  <c r="L196" i="1"/>
  <c r="I196" i="1"/>
  <c r="F196" i="1"/>
  <c r="T195" i="1"/>
  <c r="S195" i="1"/>
  <c r="N195" i="1"/>
  <c r="M195" i="1"/>
  <c r="L195" i="1"/>
  <c r="I195" i="1"/>
  <c r="F195" i="1"/>
  <c r="T194" i="1"/>
  <c r="S194" i="1"/>
  <c r="N194" i="1"/>
  <c r="M194" i="1"/>
  <c r="L194" i="1"/>
  <c r="I194" i="1"/>
  <c r="F194" i="1"/>
  <c r="T193" i="1"/>
  <c r="S193" i="1"/>
  <c r="N193" i="1"/>
  <c r="M193" i="1"/>
  <c r="L193" i="1"/>
  <c r="I193" i="1"/>
  <c r="F193" i="1"/>
  <c r="T192" i="1"/>
  <c r="S192" i="1"/>
  <c r="N192" i="1"/>
  <c r="M192" i="1"/>
  <c r="L192" i="1"/>
  <c r="I192" i="1"/>
  <c r="F192" i="1"/>
  <c r="O191" i="1"/>
  <c r="O198" i="1" s="1"/>
  <c r="F191" i="1"/>
  <c r="T189" i="1"/>
  <c r="S189" i="1"/>
  <c r="O189" i="1"/>
  <c r="N189" i="1"/>
  <c r="M189" i="1"/>
  <c r="L189" i="1"/>
  <c r="I189" i="1"/>
  <c r="F189" i="1"/>
  <c r="E189" i="1"/>
  <c r="T188" i="1"/>
  <c r="S188" i="1"/>
  <c r="O188" i="1"/>
  <c r="N188" i="1"/>
  <c r="M188" i="1"/>
  <c r="L188" i="1"/>
  <c r="I188" i="1"/>
  <c r="E188" i="1"/>
  <c r="F188" i="1" s="1"/>
  <c r="T187" i="1"/>
  <c r="S187" i="1"/>
  <c r="O187" i="1"/>
  <c r="N187" i="1"/>
  <c r="M187" i="1"/>
  <c r="L187" i="1"/>
  <c r="I187" i="1"/>
  <c r="E187" i="1"/>
  <c r="F187" i="1" s="1"/>
  <c r="T186" i="1"/>
  <c r="S186" i="1"/>
  <c r="O186" i="1"/>
  <c r="N186" i="1"/>
  <c r="M186" i="1"/>
  <c r="L186" i="1"/>
  <c r="I186" i="1"/>
  <c r="E186" i="1"/>
  <c r="F186" i="1" s="1"/>
  <c r="T185" i="1"/>
  <c r="S185" i="1"/>
  <c r="O185" i="1"/>
  <c r="N185" i="1"/>
  <c r="M185" i="1"/>
  <c r="L185" i="1"/>
  <c r="I185" i="1"/>
  <c r="E185" i="1"/>
  <c r="F185" i="1" s="1"/>
  <c r="T184" i="1"/>
  <c r="S184" i="1"/>
  <c r="O184" i="1"/>
  <c r="N184" i="1"/>
  <c r="M184" i="1"/>
  <c r="L184" i="1"/>
  <c r="I184" i="1"/>
  <c r="E184" i="1"/>
  <c r="F184" i="1" s="1"/>
  <c r="T183" i="1"/>
  <c r="S183" i="1"/>
  <c r="O183" i="1"/>
  <c r="N183" i="1"/>
  <c r="M183" i="1"/>
  <c r="L183" i="1"/>
  <c r="I183" i="1"/>
  <c r="F183" i="1"/>
  <c r="E183" i="1"/>
  <c r="F182" i="1"/>
  <c r="O180" i="1"/>
  <c r="K180" i="1"/>
  <c r="K204" i="1" s="1"/>
  <c r="K179" i="1"/>
  <c r="K203" i="1" s="1"/>
  <c r="T174" i="1"/>
  <c r="S174" i="1"/>
  <c r="N174" i="1"/>
  <c r="M174" i="1"/>
  <c r="L174" i="1"/>
  <c r="I174" i="1"/>
  <c r="F174" i="1"/>
  <c r="E174" i="1"/>
  <c r="T173" i="1"/>
  <c r="S173" i="1"/>
  <c r="N173" i="1"/>
  <c r="M173" i="1"/>
  <c r="L173" i="1"/>
  <c r="I173" i="1"/>
  <c r="E173" i="1"/>
  <c r="F173" i="1" s="1"/>
  <c r="V172" i="1"/>
  <c r="T172" i="1"/>
  <c r="S172" i="1"/>
  <c r="N172" i="1"/>
  <c r="M172" i="1"/>
  <c r="L172" i="1"/>
  <c r="I172" i="1"/>
  <c r="F172" i="1"/>
  <c r="E172" i="1"/>
  <c r="T171" i="1"/>
  <c r="S171" i="1"/>
  <c r="N171" i="1"/>
  <c r="M171" i="1"/>
  <c r="L171" i="1"/>
  <c r="I171" i="1"/>
  <c r="F171" i="1"/>
  <c r="E171" i="1"/>
  <c r="T170" i="1"/>
  <c r="S170" i="1"/>
  <c r="N170" i="1"/>
  <c r="M170" i="1"/>
  <c r="L170" i="1"/>
  <c r="I170" i="1"/>
  <c r="F170" i="1"/>
  <c r="E170" i="1"/>
  <c r="T169" i="1"/>
  <c r="S169" i="1"/>
  <c r="N169" i="1"/>
  <c r="M169" i="1"/>
  <c r="L169" i="1"/>
  <c r="I169" i="1"/>
  <c r="F169" i="1"/>
  <c r="E169" i="1"/>
  <c r="T168" i="1"/>
  <c r="S168" i="1"/>
  <c r="N168" i="1"/>
  <c r="M168" i="1"/>
  <c r="L168" i="1"/>
  <c r="I168" i="1"/>
  <c r="F168" i="1"/>
  <c r="E168" i="1"/>
  <c r="U167" i="1"/>
  <c r="O167" i="1"/>
  <c r="O174" i="1" s="1"/>
  <c r="F167" i="1"/>
  <c r="T165" i="1"/>
  <c r="S165" i="1"/>
  <c r="O165" i="1"/>
  <c r="N165" i="1"/>
  <c r="M165" i="1"/>
  <c r="L165" i="1"/>
  <c r="I165" i="1"/>
  <c r="E165" i="1"/>
  <c r="F165" i="1" s="1"/>
  <c r="U164" i="1"/>
  <c r="T164" i="1"/>
  <c r="S164" i="1"/>
  <c r="O164" i="1"/>
  <c r="N164" i="1"/>
  <c r="M164" i="1"/>
  <c r="L164" i="1"/>
  <c r="I164" i="1"/>
  <c r="E164" i="1"/>
  <c r="F164" i="1" s="1"/>
  <c r="V163" i="1"/>
  <c r="V165" i="1" s="1"/>
  <c r="T163" i="1"/>
  <c r="S163" i="1"/>
  <c r="O163" i="1"/>
  <c r="N163" i="1"/>
  <c r="M163" i="1"/>
  <c r="L163" i="1"/>
  <c r="I163" i="1"/>
  <c r="E163" i="1"/>
  <c r="F163" i="1" s="1"/>
  <c r="T162" i="1"/>
  <c r="S162" i="1"/>
  <c r="O162" i="1"/>
  <c r="N162" i="1"/>
  <c r="M162" i="1"/>
  <c r="L162" i="1"/>
  <c r="I162" i="1"/>
  <c r="F162" i="1"/>
  <c r="E162" i="1"/>
  <c r="T161" i="1"/>
  <c r="S161" i="1"/>
  <c r="O161" i="1"/>
  <c r="N161" i="1"/>
  <c r="M161" i="1"/>
  <c r="L161" i="1"/>
  <c r="I161" i="1"/>
  <c r="F161" i="1"/>
  <c r="E161" i="1"/>
  <c r="T160" i="1"/>
  <c r="S160" i="1"/>
  <c r="O160" i="1"/>
  <c r="N160" i="1"/>
  <c r="M160" i="1"/>
  <c r="L160" i="1"/>
  <c r="I160" i="1"/>
  <c r="E160" i="1"/>
  <c r="F160" i="1" s="1"/>
  <c r="T159" i="1"/>
  <c r="S159" i="1"/>
  <c r="O159" i="1"/>
  <c r="N159" i="1"/>
  <c r="M159" i="1"/>
  <c r="L159" i="1"/>
  <c r="I159" i="1"/>
  <c r="E159" i="1"/>
  <c r="F159" i="1" s="1"/>
  <c r="U158" i="1"/>
  <c r="U163" i="1" s="1"/>
  <c r="K158" i="1"/>
  <c r="F158" i="1"/>
  <c r="O156" i="1"/>
  <c r="K156" i="1"/>
  <c r="V155" i="1"/>
  <c r="K155" i="1"/>
  <c r="T150" i="1"/>
  <c r="S150" i="1"/>
  <c r="N150" i="1"/>
  <c r="M150" i="1"/>
  <c r="L150" i="1"/>
  <c r="I150" i="1"/>
  <c r="T149" i="1"/>
  <c r="S149" i="1"/>
  <c r="N149" i="1"/>
  <c r="M149" i="1"/>
  <c r="L149" i="1"/>
  <c r="I149" i="1"/>
  <c r="V148" i="1"/>
  <c r="V149" i="1" s="1"/>
  <c r="T148" i="1"/>
  <c r="S148" i="1"/>
  <c r="O148" i="1"/>
  <c r="N148" i="1"/>
  <c r="M148" i="1"/>
  <c r="L148" i="1"/>
  <c r="I148" i="1"/>
  <c r="T147" i="1"/>
  <c r="S147" i="1"/>
  <c r="N147" i="1"/>
  <c r="M147" i="1"/>
  <c r="L147" i="1"/>
  <c r="I147" i="1"/>
  <c r="T146" i="1"/>
  <c r="S146" i="1"/>
  <c r="O146" i="1"/>
  <c r="N146" i="1"/>
  <c r="M146" i="1"/>
  <c r="L146" i="1"/>
  <c r="I146" i="1"/>
  <c r="T145" i="1"/>
  <c r="S145" i="1"/>
  <c r="O145" i="1"/>
  <c r="N145" i="1"/>
  <c r="M145" i="1"/>
  <c r="L145" i="1"/>
  <c r="I145" i="1"/>
  <c r="T144" i="1"/>
  <c r="S144" i="1"/>
  <c r="O144" i="1"/>
  <c r="N144" i="1"/>
  <c r="M144" i="1"/>
  <c r="L144" i="1"/>
  <c r="I144" i="1"/>
  <c r="U143" i="1"/>
  <c r="O143" i="1"/>
  <c r="O150" i="1" s="1"/>
  <c r="T141" i="1"/>
  <c r="S141" i="1"/>
  <c r="O141" i="1"/>
  <c r="N141" i="1"/>
  <c r="M141" i="1"/>
  <c r="L141" i="1"/>
  <c r="I141" i="1"/>
  <c r="T140" i="1"/>
  <c r="S140" i="1"/>
  <c r="O140" i="1"/>
  <c r="N140" i="1"/>
  <c r="M140" i="1"/>
  <c r="L140" i="1"/>
  <c r="I140" i="1"/>
  <c r="V139" i="1"/>
  <c r="V141" i="1" s="1"/>
  <c r="T139" i="1"/>
  <c r="S139" i="1"/>
  <c r="O139" i="1"/>
  <c r="N139" i="1"/>
  <c r="M139" i="1"/>
  <c r="L139" i="1"/>
  <c r="I139" i="1"/>
  <c r="T138" i="1"/>
  <c r="S138" i="1"/>
  <c r="O138" i="1"/>
  <c r="N138" i="1"/>
  <c r="M138" i="1"/>
  <c r="L138" i="1"/>
  <c r="I138" i="1"/>
  <c r="T137" i="1"/>
  <c r="S137" i="1"/>
  <c r="O137" i="1"/>
  <c r="N137" i="1"/>
  <c r="M137" i="1"/>
  <c r="L137" i="1"/>
  <c r="I137" i="1"/>
  <c r="T136" i="1"/>
  <c r="S136" i="1"/>
  <c r="O136" i="1"/>
  <c r="N136" i="1"/>
  <c r="M136" i="1"/>
  <c r="L136" i="1"/>
  <c r="I136" i="1"/>
  <c r="T135" i="1"/>
  <c r="S135" i="1"/>
  <c r="O135" i="1"/>
  <c r="N135" i="1"/>
  <c r="M135" i="1"/>
  <c r="L135" i="1"/>
  <c r="I135" i="1"/>
  <c r="U134" i="1"/>
  <c r="U135" i="1" s="1"/>
  <c r="K134" i="1"/>
  <c r="K136" i="1" s="1"/>
  <c r="E134" i="1"/>
  <c r="O132" i="1"/>
  <c r="K132" i="1"/>
  <c r="V131" i="1"/>
  <c r="K131" i="1"/>
  <c r="T126" i="1"/>
  <c r="F126" i="1"/>
  <c r="T125" i="1"/>
  <c r="F125" i="1"/>
  <c r="V124" i="1"/>
  <c r="T124" i="1"/>
  <c r="F124" i="1"/>
  <c r="T123" i="1"/>
  <c r="F123" i="1"/>
  <c r="T122" i="1"/>
  <c r="F122" i="1"/>
  <c r="T121" i="1"/>
  <c r="F121" i="1"/>
  <c r="T120" i="1"/>
  <c r="F120" i="1"/>
  <c r="U119" i="1"/>
  <c r="U123" i="1" s="1"/>
  <c r="N119" i="1"/>
  <c r="F119" i="1"/>
  <c r="T117" i="1"/>
  <c r="E117" i="1"/>
  <c r="F117" i="1" s="1"/>
  <c r="T116" i="1"/>
  <c r="E116" i="1"/>
  <c r="F116" i="1" s="1"/>
  <c r="V115" i="1"/>
  <c r="T115" i="1"/>
  <c r="F115" i="1"/>
  <c r="E115" i="1"/>
  <c r="T114" i="1"/>
  <c r="F114" i="1"/>
  <c r="E114" i="1"/>
  <c r="T113" i="1"/>
  <c r="F113" i="1"/>
  <c r="E113" i="1"/>
  <c r="T112" i="1"/>
  <c r="E112" i="1"/>
  <c r="F112" i="1" s="1"/>
  <c r="T111" i="1"/>
  <c r="F111" i="1"/>
  <c r="E111" i="1"/>
  <c r="U110" i="1"/>
  <c r="U117" i="1" s="1"/>
  <c r="N110" i="1"/>
  <c r="N117" i="1" s="1"/>
  <c r="K110" i="1"/>
  <c r="K116" i="1" s="1"/>
  <c r="F110" i="1"/>
  <c r="K108" i="1"/>
  <c r="V107" i="1"/>
  <c r="K107" i="1"/>
  <c r="T102" i="1"/>
  <c r="T101" i="1"/>
  <c r="V100" i="1"/>
  <c r="T100" i="1"/>
  <c r="E100" i="1"/>
  <c r="F100" i="1" s="1"/>
  <c r="T99" i="1"/>
  <c r="N99" i="1"/>
  <c r="T98" i="1"/>
  <c r="N98" i="1"/>
  <c r="T97" i="1"/>
  <c r="N97" i="1"/>
  <c r="T96" i="1"/>
  <c r="N96" i="1"/>
  <c r="U95" i="1"/>
  <c r="U98" i="1" s="1"/>
  <c r="N95" i="1"/>
  <c r="N102" i="1" s="1"/>
  <c r="H95" i="1"/>
  <c r="H98" i="1" s="1"/>
  <c r="E95" i="1"/>
  <c r="E102" i="1" s="1"/>
  <c r="F102" i="1" s="1"/>
  <c r="T93" i="1"/>
  <c r="T92" i="1"/>
  <c r="V91" i="1"/>
  <c r="T91" i="1"/>
  <c r="T90" i="1"/>
  <c r="T89" i="1"/>
  <c r="T88" i="1"/>
  <c r="T87" i="1"/>
  <c r="U86" i="1"/>
  <c r="U92" i="1" s="1"/>
  <c r="N86" i="1"/>
  <c r="N93" i="1" s="1"/>
  <c r="L86" i="1"/>
  <c r="L92" i="1" s="1"/>
  <c r="K86" i="1"/>
  <c r="K93" i="1" s="1"/>
  <c r="H86" i="1"/>
  <c r="H90" i="1" s="1"/>
  <c r="E86" i="1"/>
  <c r="E92" i="1" s="1"/>
  <c r="F92" i="1" s="1"/>
  <c r="K84" i="1"/>
  <c r="V83" i="1"/>
  <c r="K83" i="1"/>
  <c r="T78" i="1"/>
  <c r="U77" i="1"/>
  <c r="T77" i="1"/>
  <c r="V76" i="1"/>
  <c r="T76" i="1"/>
  <c r="T75" i="1"/>
  <c r="G75" i="1"/>
  <c r="T74" i="1"/>
  <c r="G74" i="1"/>
  <c r="T73" i="1"/>
  <c r="G73" i="1"/>
  <c r="T72" i="1"/>
  <c r="U71" i="1"/>
  <c r="U76" i="1" s="1"/>
  <c r="S71" i="1"/>
  <c r="S78" i="1" s="1"/>
  <c r="N71" i="1"/>
  <c r="H71" i="1"/>
  <c r="H78" i="1" s="1"/>
  <c r="G71" i="1"/>
  <c r="G78" i="1" s="1"/>
  <c r="E71" i="1"/>
  <c r="F71" i="1" s="1"/>
  <c r="T69" i="1"/>
  <c r="T68" i="1"/>
  <c r="V67" i="1"/>
  <c r="T67" i="1"/>
  <c r="S67" i="1"/>
  <c r="K67" i="1"/>
  <c r="T66" i="1"/>
  <c r="S66" i="1"/>
  <c r="G66" i="1"/>
  <c r="T65" i="1"/>
  <c r="T64" i="1"/>
  <c r="S64" i="1"/>
  <c r="U63" i="1"/>
  <c r="T63" i="1"/>
  <c r="S63" i="1"/>
  <c r="K63" i="1"/>
  <c r="U62" i="1"/>
  <c r="S62" i="1"/>
  <c r="S65" i="1" s="1"/>
  <c r="N62" i="1"/>
  <c r="K62" i="1"/>
  <c r="H62" i="1"/>
  <c r="H69" i="1" s="1"/>
  <c r="G62" i="1"/>
  <c r="E62" i="1"/>
  <c r="E68" i="1" s="1"/>
  <c r="F68" i="1" s="1"/>
  <c r="K60" i="1"/>
  <c r="F60" i="1"/>
  <c r="D60" i="1"/>
  <c r="D84" i="1" s="1"/>
  <c r="V59" i="1"/>
  <c r="R59" i="1"/>
  <c r="R60" i="1" s="1"/>
  <c r="R83" i="1" s="1"/>
  <c r="R84" i="1" s="1"/>
  <c r="R107" i="1" s="1"/>
  <c r="Q59" i="1"/>
  <c r="O59" i="1"/>
  <c r="O60" i="1" s="1"/>
  <c r="O83" i="1" s="1"/>
  <c r="O84" i="1" s="1"/>
  <c r="O107" i="1" s="1"/>
  <c r="O108" i="1" s="1"/>
  <c r="K59" i="1"/>
  <c r="H59" i="1"/>
  <c r="G59" i="1"/>
  <c r="G60" i="1" s="1"/>
  <c r="G83" i="1" s="1"/>
  <c r="G84" i="1" s="1"/>
  <c r="G107" i="1" s="1"/>
  <c r="C59" i="1"/>
  <c r="C83" i="1" s="1"/>
  <c r="T54" i="1"/>
  <c r="H54" i="1"/>
  <c r="T53" i="1"/>
  <c r="N53" i="1"/>
  <c r="V52" i="1"/>
  <c r="V54" i="1" s="1"/>
  <c r="T52" i="1"/>
  <c r="H52" i="1"/>
  <c r="T51" i="1"/>
  <c r="T50" i="1"/>
  <c r="H50" i="1"/>
  <c r="T49" i="1"/>
  <c r="H49" i="1"/>
  <c r="T48" i="1"/>
  <c r="H48" i="1"/>
  <c r="S47" i="1"/>
  <c r="S50" i="1" s="1"/>
  <c r="O47" i="1"/>
  <c r="N47" i="1"/>
  <c r="N48" i="1" s="1"/>
  <c r="H47" i="1"/>
  <c r="H53" i="1" s="1"/>
  <c r="G47" i="1"/>
  <c r="D47" i="1"/>
  <c r="T45" i="1"/>
  <c r="S45" i="1"/>
  <c r="N45" i="1"/>
  <c r="H45" i="1"/>
  <c r="G45" i="1"/>
  <c r="C45" i="1"/>
  <c r="T44" i="1"/>
  <c r="S44" i="1"/>
  <c r="O44" i="1"/>
  <c r="N44" i="1"/>
  <c r="H44" i="1"/>
  <c r="G44" i="1"/>
  <c r="V43" i="1"/>
  <c r="V45" i="1" s="1"/>
  <c r="T43" i="1"/>
  <c r="S43" i="1"/>
  <c r="O43" i="1"/>
  <c r="N43" i="1"/>
  <c r="H43" i="1"/>
  <c r="G43" i="1"/>
  <c r="U42" i="1"/>
  <c r="T42" i="1"/>
  <c r="S42" i="1"/>
  <c r="O42" i="1"/>
  <c r="N42" i="1"/>
  <c r="H42" i="1"/>
  <c r="G42" i="1"/>
  <c r="T41" i="1"/>
  <c r="S41" i="1"/>
  <c r="N41" i="1"/>
  <c r="H41" i="1"/>
  <c r="G41" i="1"/>
  <c r="T40" i="1"/>
  <c r="S40" i="1"/>
  <c r="O40" i="1"/>
  <c r="N40" i="1"/>
  <c r="H40" i="1"/>
  <c r="G40" i="1"/>
  <c r="C40" i="1"/>
  <c r="T39" i="1"/>
  <c r="S39" i="1"/>
  <c r="N39" i="1"/>
  <c r="H39" i="1"/>
  <c r="G39" i="1"/>
  <c r="C39" i="1"/>
  <c r="U38" i="1"/>
  <c r="U45" i="1" s="1"/>
  <c r="R38" i="1"/>
  <c r="Q38" i="1"/>
  <c r="O38" i="1"/>
  <c r="O62" i="1" s="1"/>
  <c r="M38" i="1"/>
  <c r="M62" i="1" s="1"/>
  <c r="L38" i="1"/>
  <c r="L71" i="1" s="1"/>
  <c r="K38" i="1"/>
  <c r="K71" i="1" s="1"/>
  <c r="I38" i="1"/>
  <c r="I62" i="1" s="1"/>
  <c r="C38" i="1"/>
  <c r="C41" i="1" s="1"/>
  <c r="T33" i="1"/>
  <c r="F33" i="1"/>
  <c r="T32" i="1"/>
  <c r="L32" i="1"/>
  <c r="H32" i="1"/>
  <c r="F32" i="1"/>
  <c r="U31" i="1"/>
  <c r="T31" i="1"/>
  <c r="L31" i="1"/>
  <c r="F31" i="1"/>
  <c r="T30" i="1"/>
  <c r="F30" i="1"/>
  <c r="U29" i="1"/>
  <c r="T29" i="1"/>
  <c r="F29" i="1"/>
  <c r="V28" i="1"/>
  <c r="V32" i="1" s="1"/>
  <c r="V198" i="1" s="1"/>
  <c r="V203" i="1" s="1"/>
  <c r="T28" i="1"/>
  <c r="L28" i="1"/>
  <c r="F28" i="1"/>
  <c r="T27" i="1"/>
  <c r="N27" i="1"/>
  <c r="F27" i="1"/>
  <c r="T26" i="1"/>
  <c r="I26" i="1"/>
  <c r="F26" i="1"/>
  <c r="T25" i="1"/>
  <c r="F25" i="1"/>
  <c r="T24" i="1"/>
  <c r="J24" i="1"/>
  <c r="F24" i="1"/>
  <c r="U23" i="1"/>
  <c r="U25" i="1" s="1"/>
  <c r="S23" i="1"/>
  <c r="S31" i="1" s="1"/>
  <c r="R23" i="1"/>
  <c r="R25" i="1" s="1"/>
  <c r="Q23" i="1"/>
  <c r="Q29" i="1" s="1"/>
  <c r="O23" i="1"/>
  <c r="O32" i="1" s="1"/>
  <c r="N23" i="1"/>
  <c r="N30" i="1" s="1"/>
  <c r="M23" i="1"/>
  <c r="M24" i="1" s="1"/>
  <c r="L23" i="1"/>
  <c r="L33" i="1" s="1"/>
  <c r="K23" i="1"/>
  <c r="K182" i="1" s="1"/>
  <c r="J23" i="1"/>
  <c r="J31" i="1" s="1"/>
  <c r="I23" i="1"/>
  <c r="I25" i="1" s="1"/>
  <c r="H23" i="1"/>
  <c r="H29" i="1" s="1"/>
  <c r="G23" i="1"/>
  <c r="G32" i="1" s="1"/>
  <c r="D23" i="1"/>
  <c r="D24" i="1" s="1"/>
  <c r="E24" i="1" s="1"/>
  <c r="U21" i="1"/>
  <c r="T21" i="1"/>
  <c r="S21" i="1"/>
  <c r="R21" i="1"/>
  <c r="Q21" i="1"/>
  <c r="O21" i="1"/>
  <c r="N21" i="1"/>
  <c r="M21" i="1"/>
  <c r="L21" i="1"/>
  <c r="K21" i="1"/>
  <c r="J21" i="1"/>
  <c r="I21" i="1"/>
  <c r="H21" i="1"/>
  <c r="G21" i="1"/>
  <c r="F21" i="1"/>
  <c r="U20" i="1"/>
  <c r="T20" i="1"/>
  <c r="S20" i="1"/>
  <c r="R20" i="1"/>
  <c r="Q20" i="1"/>
  <c r="O20" i="1"/>
  <c r="N20" i="1"/>
  <c r="M20" i="1"/>
  <c r="L20" i="1"/>
  <c r="K20" i="1"/>
  <c r="J20" i="1"/>
  <c r="I20" i="1"/>
  <c r="H20" i="1"/>
  <c r="G20" i="1"/>
  <c r="F20" i="1"/>
  <c r="U19" i="1"/>
  <c r="T19" i="1"/>
  <c r="S19" i="1"/>
  <c r="R19" i="1"/>
  <c r="Q19" i="1"/>
  <c r="O19" i="1"/>
  <c r="N19" i="1"/>
  <c r="M19" i="1"/>
  <c r="L19" i="1"/>
  <c r="K19" i="1"/>
  <c r="J19" i="1"/>
  <c r="I19" i="1"/>
  <c r="H19" i="1"/>
  <c r="G19" i="1"/>
  <c r="F19" i="1"/>
  <c r="U18" i="1"/>
  <c r="T18" i="1"/>
  <c r="S18" i="1"/>
  <c r="R18" i="1"/>
  <c r="Q18" i="1"/>
  <c r="O18" i="1"/>
  <c r="N18" i="1"/>
  <c r="M18" i="1"/>
  <c r="L18" i="1"/>
  <c r="K18" i="1"/>
  <c r="J18" i="1"/>
  <c r="I18" i="1"/>
  <c r="H18" i="1"/>
  <c r="G18" i="1"/>
  <c r="F18" i="1"/>
  <c r="U17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V16" i="1"/>
  <c r="V21" i="1" s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G16" i="1"/>
  <c r="F16" i="1"/>
  <c r="U15" i="1"/>
  <c r="T15" i="1"/>
  <c r="S15" i="1"/>
  <c r="R15" i="1"/>
  <c r="Q15" i="1"/>
  <c r="O15" i="1"/>
  <c r="N15" i="1"/>
  <c r="M15" i="1"/>
  <c r="L15" i="1"/>
  <c r="K15" i="1"/>
  <c r="J15" i="1"/>
  <c r="I15" i="1"/>
  <c r="H15" i="1"/>
  <c r="G15" i="1"/>
  <c r="F15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U13" i="1"/>
  <c r="T13" i="1"/>
  <c r="S13" i="1"/>
  <c r="R13" i="1"/>
  <c r="Q13" i="1"/>
  <c r="O13" i="1"/>
  <c r="N13" i="1"/>
  <c r="M13" i="1"/>
  <c r="L13" i="1"/>
  <c r="K13" i="1"/>
  <c r="J13" i="1"/>
  <c r="I13" i="1"/>
  <c r="H13" i="1"/>
  <c r="G13" i="1"/>
  <c r="F13" i="1"/>
  <c r="U12" i="1"/>
  <c r="T12" i="1"/>
  <c r="S12" i="1"/>
  <c r="R12" i="1"/>
  <c r="Q12" i="1"/>
  <c r="O12" i="1"/>
  <c r="N12" i="1"/>
  <c r="M12" i="1"/>
  <c r="L12" i="1"/>
  <c r="K12" i="1"/>
  <c r="J12" i="1"/>
  <c r="I12" i="1"/>
  <c r="H12" i="1"/>
  <c r="G12" i="1"/>
  <c r="F12" i="1"/>
  <c r="P11" i="1"/>
  <c r="E11" i="1"/>
  <c r="C11" i="1"/>
  <c r="C19" i="1" s="1"/>
  <c r="B11" i="1"/>
  <c r="V9" i="1"/>
  <c r="V19" i="1" s="1"/>
  <c r="V8" i="1"/>
  <c r="V18" i="1" s="1"/>
  <c r="V7" i="1"/>
  <c r="V17" i="1" s="1"/>
  <c r="F7" i="1"/>
  <c r="F6" i="1"/>
  <c r="B6" i="1" s="1"/>
  <c r="C15" i="1" l="1"/>
  <c r="C17" i="1"/>
  <c r="E17" i="1" s="1"/>
  <c r="C18" i="1"/>
  <c r="E19" i="1"/>
  <c r="L24" i="1"/>
  <c r="J25" i="1"/>
  <c r="K26" i="1"/>
  <c r="G27" i="1"/>
  <c r="B27" i="1" s="1"/>
  <c r="G28" i="1"/>
  <c r="G31" i="1"/>
  <c r="I32" i="1"/>
  <c r="M33" i="1"/>
  <c r="K39" i="1"/>
  <c r="U40" i="1"/>
  <c r="U41" i="1"/>
  <c r="S48" i="1"/>
  <c r="H51" i="1"/>
  <c r="U78" i="1"/>
  <c r="N91" i="1"/>
  <c r="E98" i="1"/>
  <c r="F98" i="1" s="1"/>
  <c r="N100" i="1"/>
  <c r="V132" i="1"/>
  <c r="V164" i="1"/>
  <c r="O196" i="1"/>
  <c r="B7" i="1"/>
  <c r="C12" i="1"/>
  <c r="E12" i="1" s="1"/>
  <c r="C13" i="1"/>
  <c r="E13" i="1" s="1"/>
  <c r="E15" i="1"/>
  <c r="E18" i="1"/>
  <c r="K25" i="1"/>
  <c r="L26" i="1"/>
  <c r="J27" i="1"/>
  <c r="H28" i="1"/>
  <c r="I29" i="1"/>
  <c r="G30" i="1"/>
  <c r="K31" i="1"/>
  <c r="K32" i="1"/>
  <c r="N33" i="1"/>
  <c r="L39" i="1"/>
  <c r="C42" i="1"/>
  <c r="V53" i="1"/>
  <c r="G72" i="1"/>
  <c r="G76" i="1"/>
  <c r="K119" i="1"/>
  <c r="U139" i="1"/>
  <c r="U165" i="1"/>
  <c r="O24" i="1"/>
  <c r="S25" i="1"/>
  <c r="O26" i="1"/>
  <c r="J29" i="1"/>
  <c r="J30" i="1"/>
  <c r="L40" i="1"/>
  <c r="E96" i="1"/>
  <c r="F96" i="1" s="1"/>
  <c r="Q24" i="1"/>
  <c r="Q26" i="1"/>
  <c r="O27" i="1"/>
  <c r="O28" i="1"/>
  <c r="L29" i="1"/>
  <c r="O31" i="1"/>
  <c r="Q32" i="1"/>
  <c r="V33" i="1"/>
  <c r="O39" i="1"/>
  <c r="M40" i="1"/>
  <c r="L41" i="1"/>
  <c r="C43" i="1"/>
  <c r="C44" i="1"/>
  <c r="S49" i="1"/>
  <c r="N52" i="1"/>
  <c r="N54" i="1"/>
  <c r="H87" i="1"/>
  <c r="V150" i="1"/>
  <c r="S24" i="1"/>
  <c r="R26" i="1"/>
  <c r="S27" i="1"/>
  <c r="Q28" i="1"/>
  <c r="R29" i="1"/>
  <c r="O30" i="1"/>
  <c r="R32" i="1"/>
  <c r="M41" i="1"/>
  <c r="I42" i="1"/>
  <c r="E77" i="1"/>
  <c r="F77" i="1" s="1"/>
  <c r="E99" i="1"/>
  <c r="F99" i="1" s="1"/>
  <c r="O147" i="1"/>
  <c r="G24" i="1"/>
  <c r="G26" i="1"/>
  <c r="S29" i="1"/>
  <c r="S30" i="1"/>
  <c r="L42" i="1"/>
  <c r="E97" i="1"/>
  <c r="F97" i="1" s="1"/>
  <c r="B14" i="1"/>
  <c r="B17" i="1"/>
  <c r="V20" i="1"/>
  <c r="B20" i="1" s="1"/>
  <c r="H24" i="1"/>
  <c r="U24" i="1"/>
  <c r="H26" i="1"/>
  <c r="U26" i="1"/>
  <c r="D28" i="1"/>
  <c r="E28" i="1" s="1"/>
  <c r="U28" i="1"/>
  <c r="U32" i="1"/>
  <c r="U39" i="1"/>
  <c r="O45" i="1"/>
  <c r="N50" i="1"/>
  <c r="F59" i="1"/>
  <c r="F95" i="1"/>
  <c r="M68" i="1"/>
  <c r="M65" i="1"/>
  <c r="M69" i="1"/>
  <c r="M66" i="1"/>
  <c r="M67" i="1"/>
  <c r="M63" i="1"/>
  <c r="M64" i="1"/>
  <c r="R131" i="1"/>
  <c r="R108" i="1"/>
  <c r="Q71" i="1"/>
  <c r="Q39" i="1"/>
  <c r="Q40" i="1"/>
  <c r="Q41" i="1"/>
  <c r="Q42" i="1"/>
  <c r="Q43" i="1"/>
  <c r="O48" i="1"/>
  <c r="O49" i="1"/>
  <c r="O50" i="1"/>
  <c r="O51" i="1"/>
  <c r="O54" i="1"/>
  <c r="O53" i="1"/>
  <c r="O52" i="1"/>
  <c r="Q62" i="1"/>
  <c r="V213" i="1"/>
  <c r="V212" i="1"/>
  <c r="V211" i="1"/>
  <c r="V204" i="1"/>
  <c r="V222" i="1"/>
  <c r="V220" i="1"/>
  <c r="V221" i="1"/>
  <c r="B38" i="1"/>
  <c r="R95" i="1"/>
  <c r="R71" i="1"/>
  <c r="R39" i="1"/>
  <c r="R40" i="1"/>
  <c r="R41" i="1"/>
  <c r="R42" i="1"/>
  <c r="R47" i="1"/>
  <c r="R45" i="1"/>
  <c r="R44" i="1"/>
  <c r="R43" i="1"/>
  <c r="R62" i="1"/>
  <c r="Q44" i="1"/>
  <c r="Q45" i="1"/>
  <c r="Q47" i="1"/>
  <c r="B16" i="1"/>
  <c r="B13" i="1"/>
  <c r="D33" i="1"/>
  <c r="E33" i="1" s="1"/>
  <c r="D30" i="1"/>
  <c r="E30" i="1" s="1"/>
  <c r="D27" i="1"/>
  <c r="E27" i="1" s="1"/>
  <c r="D32" i="1"/>
  <c r="D26" i="1"/>
  <c r="D29" i="1"/>
  <c r="E29" i="1" s="1"/>
  <c r="D25" i="1"/>
  <c r="E25" i="1" s="1"/>
  <c r="O86" i="1"/>
  <c r="O68" i="1"/>
  <c r="O69" i="1"/>
  <c r="O66" i="1"/>
  <c r="O71" i="1"/>
  <c r="O67" i="1"/>
  <c r="O63" i="1"/>
  <c r="O64" i="1"/>
  <c r="N76" i="1"/>
  <c r="N75" i="1"/>
  <c r="N74" i="1"/>
  <c r="N73" i="1"/>
  <c r="N72" i="1"/>
  <c r="N77" i="1"/>
  <c r="N78" i="1"/>
  <c r="B12" i="1"/>
  <c r="B9" i="1"/>
  <c r="V31" i="1"/>
  <c r="M30" i="1"/>
  <c r="M27" i="1"/>
  <c r="M32" i="1"/>
  <c r="M26" i="1"/>
  <c r="M29" i="1"/>
  <c r="M25" i="1"/>
  <c r="M31" i="1"/>
  <c r="E32" i="1"/>
  <c r="B15" i="1"/>
  <c r="E20" i="1"/>
  <c r="E23" i="1"/>
  <c r="N32" i="1"/>
  <c r="N26" i="1"/>
  <c r="N29" i="1"/>
  <c r="N25" i="1"/>
  <c r="N31" i="1"/>
  <c r="N28" i="1"/>
  <c r="N24" i="1"/>
  <c r="E31" i="1"/>
  <c r="I69" i="1"/>
  <c r="I68" i="1"/>
  <c r="I64" i="1"/>
  <c r="I65" i="1"/>
  <c r="I66" i="1"/>
  <c r="Q84" i="1"/>
  <c r="Q83" i="1"/>
  <c r="B59" i="1"/>
  <c r="Q60" i="1"/>
  <c r="I63" i="1"/>
  <c r="I67" i="1"/>
  <c r="B19" i="1"/>
  <c r="D31" i="1"/>
  <c r="B18" i="1"/>
  <c r="B21" i="1"/>
  <c r="E26" i="1"/>
  <c r="M28" i="1"/>
  <c r="D48" i="1"/>
  <c r="D49" i="1"/>
  <c r="D50" i="1"/>
  <c r="D51" i="1"/>
  <c r="D54" i="1"/>
  <c r="D53" i="1"/>
  <c r="D52" i="1"/>
  <c r="G67" i="1"/>
  <c r="G63" i="1"/>
  <c r="G86" i="1"/>
  <c r="G69" i="1"/>
  <c r="G68" i="1"/>
  <c r="G64" i="1"/>
  <c r="G65" i="1"/>
  <c r="O65" i="1"/>
  <c r="L78" i="1"/>
  <c r="L77" i="1"/>
  <c r="L76" i="1"/>
  <c r="L75" i="1"/>
  <c r="L74" i="1"/>
  <c r="L73" i="1"/>
  <c r="L72" i="1"/>
  <c r="G48" i="1"/>
  <c r="G49" i="1"/>
  <c r="G50" i="1"/>
  <c r="G51" i="1"/>
  <c r="G54" i="1"/>
  <c r="G53" i="1"/>
  <c r="G52" i="1"/>
  <c r="K123" i="1"/>
  <c r="K126" i="1"/>
  <c r="K125" i="1"/>
  <c r="K124" i="1"/>
  <c r="K120" i="1"/>
  <c r="K121" i="1"/>
  <c r="K122" i="1"/>
  <c r="C14" i="1"/>
  <c r="E14" i="1" s="1"/>
  <c r="C20" i="1"/>
  <c r="L25" i="1"/>
  <c r="J26" i="1"/>
  <c r="S26" i="1"/>
  <c r="H27" i="1"/>
  <c r="Q27" i="1"/>
  <c r="K29" i="1"/>
  <c r="H30" i="1"/>
  <c r="Q30" i="1"/>
  <c r="J32" i="1"/>
  <c r="B32" i="1" s="1"/>
  <c r="S32" i="1"/>
  <c r="G33" i="1"/>
  <c r="O33" i="1"/>
  <c r="M39" i="1"/>
  <c r="O41" i="1"/>
  <c r="N51" i="1"/>
  <c r="C107" i="1"/>
  <c r="F83" i="1"/>
  <c r="S95" i="1"/>
  <c r="S69" i="1"/>
  <c r="S86" i="1"/>
  <c r="S68" i="1"/>
  <c r="V69" i="1"/>
  <c r="H88" i="1"/>
  <c r="I27" i="1"/>
  <c r="R27" i="1"/>
  <c r="I30" i="1"/>
  <c r="R30" i="1"/>
  <c r="H33" i="1"/>
  <c r="Q33" i="1"/>
  <c r="I95" i="1"/>
  <c r="I71" i="1"/>
  <c r="I86" i="1"/>
  <c r="I43" i="1"/>
  <c r="B43" i="1" s="1"/>
  <c r="I44" i="1"/>
  <c r="I45" i="1"/>
  <c r="B45" i="1" s="1"/>
  <c r="I47" i="1"/>
  <c r="K69" i="1"/>
  <c r="K68" i="1"/>
  <c r="U69" i="1"/>
  <c r="U68" i="1"/>
  <c r="U67" i="1"/>
  <c r="H65" i="1"/>
  <c r="K66" i="1"/>
  <c r="U66" i="1"/>
  <c r="V156" i="1"/>
  <c r="V173" i="1"/>
  <c r="V125" i="1"/>
  <c r="V116" i="1"/>
  <c r="V108" i="1"/>
  <c r="V77" i="1"/>
  <c r="V68" i="1"/>
  <c r="V84" i="1"/>
  <c r="V101" i="1"/>
  <c r="V29" i="1"/>
  <c r="I33" i="1"/>
  <c r="R33" i="1"/>
  <c r="K78" i="1"/>
  <c r="K77" i="1"/>
  <c r="K76" i="1"/>
  <c r="K75" i="1"/>
  <c r="K74" i="1"/>
  <c r="K73" i="1"/>
  <c r="K72" i="1"/>
  <c r="K43" i="1"/>
  <c r="K44" i="1"/>
  <c r="K45" i="1"/>
  <c r="K47" i="1"/>
  <c r="U47" i="1"/>
  <c r="N49" i="1"/>
  <c r="D108" i="1"/>
  <c r="F84" i="1"/>
  <c r="B84" i="1" s="1"/>
  <c r="V60" i="1"/>
  <c r="L62" i="1"/>
  <c r="V78" i="1"/>
  <c r="H66" i="1"/>
  <c r="B8" i="1"/>
  <c r="C21" i="1"/>
  <c r="E21" i="1" s="1"/>
  <c r="I24" i="1"/>
  <c r="R24" i="1"/>
  <c r="G25" i="1"/>
  <c r="O25" i="1"/>
  <c r="K27" i="1"/>
  <c r="I28" i="1"/>
  <c r="R28" i="1"/>
  <c r="K30" i="1"/>
  <c r="H31" i="1"/>
  <c r="Q31" i="1"/>
  <c r="J33" i="1"/>
  <c r="S33" i="1"/>
  <c r="I41" i="1"/>
  <c r="K42" i="1"/>
  <c r="L43" i="1"/>
  <c r="U43" i="1"/>
  <c r="L44" i="1"/>
  <c r="U44" i="1"/>
  <c r="L45" i="1"/>
  <c r="L47" i="1"/>
  <c r="S52" i="1"/>
  <c r="S53" i="1"/>
  <c r="S54" i="1"/>
  <c r="H84" i="1"/>
  <c r="H83" i="1"/>
  <c r="H64" i="1"/>
  <c r="K65" i="1"/>
  <c r="U65" i="1"/>
  <c r="H68" i="1"/>
  <c r="U100" i="1"/>
  <c r="U97" i="1"/>
  <c r="U102" i="1"/>
  <c r="U99" i="1"/>
  <c r="U96" i="1"/>
  <c r="U101" i="1"/>
  <c r="V174" i="1"/>
  <c r="V102" i="1"/>
  <c r="V126" i="1"/>
  <c r="V117" i="1"/>
  <c r="V93" i="1"/>
  <c r="C16" i="1"/>
  <c r="E16" i="1" s="1"/>
  <c r="K191" i="1"/>
  <c r="K188" i="1"/>
  <c r="K187" i="1"/>
  <c r="K186" i="1"/>
  <c r="K185" i="1"/>
  <c r="K184" i="1"/>
  <c r="K183" i="1"/>
  <c r="K189" i="1"/>
  <c r="U191" i="1"/>
  <c r="U182" i="1"/>
  <c r="H25" i="1"/>
  <c r="Q25" i="1"/>
  <c r="L27" i="1"/>
  <c r="U27" i="1"/>
  <c r="J28" i="1"/>
  <c r="S28" i="1"/>
  <c r="G29" i="1"/>
  <c r="B29" i="1" s="1"/>
  <c r="O29" i="1"/>
  <c r="L30" i="1"/>
  <c r="U30" i="1"/>
  <c r="I31" i="1"/>
  <c r="R31" i="1"/>
  <c r="K33" i="1"/>
  <c r="M71" i="1"/>
  <c r="M86" i="1"/>
  <c r="M95" i="1"/>
  <c r="I40" i="1"/>
  <c r="B40" i="1" s="1"/>
  <c r="K41" i="1"/>
  <c r="M43" i="1"/>
  <c r="M44" i="1"/>
  <c r="V44" i="1"/>
  <c r="M45" i="1"/>
  <c r="M47" i="1"/>
  <c r="S51" i="1"/>
  <c r="G131" i="1"/>
  <c r="G108" i="1"/>
  <c r="E69" i="1"/>
  <c r="E67" i="1"/>
  <c r="E66" i="1"/>
  <c r="E65" i="1"/>
  <c r="E64" i="1"/>
  <c r="E63" i="1"/>
  <c r="N69" i="1"/>
  <c r="N67" i="1"/>
  <c r="N66" i="1"/>
  <c r="N65" i="1"/>
  <c r="N64" i="1"/>
  <c r="N63" i="1"/>
  <c r="H119" i="1"/>
  <c r="H92" i="1"/>
  <c r="H110" i="1"/>
  <c r="H91" i="1"/>
  <c r="H93" i="1"/>
  <c r="U144" i="1"/>
  <c r="U149" i="1"/>
  <c r="U146" i="1"/>
  <c r="U145" i="1"/>
  <c r="U150" i="1"/>
  <c r="U148" i="1"/>
  <c r="U147" i="1"/>
  <c r="N115" i="1"/>
  <c r="N114" i="1"/>
  <c r="N113" i="1"/>
  <c r="N112" i="1"/>
  <c r="N111" i="1"/>
  <c r="N116" i="1"/>
  <c r="B23" i="1"/>
  <c r="K24" i="1"/>
  <c r="K28" i="1"/>
  <c r="V30" i="1"/>
  <c r="U33" i="1"/>
  <c r="I39" i="1"/>
  <c r="K40" i="1"/>
  <c r="M42" i="1"/>
  <c r="H60" i="1"/>
  <c r="B60" i="1" s="1"/>
  <c r="F62" i="1"/>
  <c r="H63" i="1"/>
  <c r="K64" i="1"/>
  <c r="U64" i="1"/>
  <c r="H67" i="1"/>
  <c r="N68" i="1"/>
  <c r="H89" i="1"/>
  <c r="V92" i="1"/>
  <c r="H102" i="1"/>
  <c r="H100" i="1"/>
  <c r="H97" i="1"/>
  <c r="H99" i="1"/>
  <c r="H101" i="1"/>
  <c r="H96" i="1"/>
  <c r="H72" i="1"/>
  <c r="H73" i="1"/>
  <c r="H74" i="1"/>
  <c r="H75" i="1"/>
  <c r="H76" i="1"/>
  <c r="G77" i="1"/>
  <c r="K87" i="1"/>
  <c r="K88" i="1"/>
  <c r="K89" i="1"/>
  <c r="K90" i="1"/>
  <c r="U90" i="1"/>
  <c r="K92" i="1"/>
  <c r="E93" i="1"/>
  <c r="F93" i="1" s="1"/>
  <c r="K95" i="1"/>
  <c r="U116" i="1"/>
  <c r="K143" i="1"/>
  <c r="K141" i="1"/>
  <c r="K135" i="1"/>
  <c r="K138" i="1"/>
  <c r="K140" i="1"/>
  <c r="K137" i="1"/>
  <c r="S72" i="1"/>
  <c r="S73" i="1"/>
  <c r="S74" i="1"/>
  <c r="S75" i="1"/>
  <c r="S76" i="1"/>
  <c r="H77" i="1"/>
  <c r="L87" i="1"/>
  <c r="U87" i="1"/>
  <c r="L88" i="1"/>
  <c r="U88" i="1"/>
  <c r="L89" i="1"/>
  <c r="U89" i="1"/>
  <c r="L90" i="1"/>
  <c r="E91" i="1"/>
  <c r="F91" i="1" s="1"/>
  <c r="U93" i="1"/>
  <c r="U112" i="1"/>
  <c r="U114" i="1"/>
  <c r="N123" i="1"/>
  <c r="N126" i="1"/>
  <c r="N120" i="1"/>
  <c r="N125" i="1"/>
  <c r="U174" i="1"/>
  <c r="U169" i="1"/>
  <c r="U171" i="1"/>
  <c r="U173" i="1"/>
  <c r="U168" i="1"/>
  <c r="U170" i="1"/>
  <c r="S77" i="1"/>
  <c r="N90" i="1"/>
  <c r="U91" i="1"/>
  <c r="N92" i="1"/>
  <c r="U141" i="1"/>
  <c r="U140" i="1"/>
  <c r="U138" i="1"/>
  <c r="U136" i="1"/>
  <c r="U137" i="1"/>
  <c r="U72" i="1"/>
  <c r="U73" i="1"/>
  <c r="U74" i="1"/>
  <c r="U75" i="1"/>
  <c r="E87" i="1"/>
  <c r="F87" i="1" s="1"/>
  <c r="N87" i="1"/>
  <c r="E88" i="1"/>
  <c r="F88" i="1" s="1"/>
  <c r="N88" i="1"/>
  <c r="E89" i="1"/>
  <c r="F89" i="1" s="1"/>
  <c r="N89" i="1"/>
  <c r="E90" i="1"/>
  <c r="F90" i="1" s="1"/>
  <c r="L93" i="1"/>
  <c r="N121" i="1"/>
  <c r="N122" i="1"/>
  <c r="N124" i="1"/>
  <c r="K91" i="1"/>
  <c r="K115" i="1"/>
  <c r="K114" i="1"/>
  <c r="K113" i="1"/>
  <c r="K112" i="1"/>
  <c r="K111" i="1"/>
  <c r="U126" i="1"/>
  <c r="U125" i="1"/>
  <c r="U124" i="1"/>
  <c r="U121" i="1"/>
  <c r="U122" i="1"/>
  <c r="F86" i="1"/>
  <c r="L91" i="1"/>
  <c r="L110" i="1"/>
  <c r="U111" i="1"/>
  <c r="U113" i="1"/>
  <c r="U115" i="1"/>
  <c r="K117" i="1"/>
  <c r="U120" i="1"/>
  <c r="K139" i="1"/>
  <c r="U172" i="1"/>
  <c r="O195" i="1"/>
  <c r="E101" i="1"/>
  <c r="F101" i="1" s="1"/>
  <c r="N101" i="1"/>
  <c r="E141" i="1"/>
  <c r="E140" i="1"/>
  <c r="E139" i="1"/>
  <c r="E138" i="1"/>
  <c r="E137" i="1"/>
  <c r="E136" i="1"/>
  <c r="E135" i="1"/>
  <c r="F134" i="1"/>
  <c r="K165" i="1"/>
  <c r="K167" i="1"/>
  <c r="K164" i="1"/>
  <c r="K163" i="1"/>
  <c r="K162" i="1"/>
  <c r="K161" i="1"/>
  <c r="K160" i="1"/>
  <c r="K159" i="1"/>
  <c r="O192" i="1"/>
  <c r="O193" i="1"/>
  <c r="O194" i="1"/>
  <c r="E143" i="1"/>
  <c r="F143" i="1" s="1"/>
  <c r="O197" i="1"/>
  <c r="O149" i="1"/>
  <c r="V140" i="1"/>
  <c r="O168" i="1"/>
  <c r="O169" i="1"/>
  <c r="O170" i="1"/>
  <c r="O171" i="1"/>
  <c r="O172" i="1"/>
  <c r="U159" i="1"/>
  <c r="U160" i="1"/>
  <c r="U161" i="1"/>
  <c r="U162" i="1"/>
  <c r="O173" i="1"/>
  <c r="B30" i="1" l="1"/>
  <c r="B39" i="1"/>
  <c r="B31" i="1"/>
  <c r="B24" i="1"/>
  <c r="B47" i="1"/>
  <c r="B28" i="1"/>
  <c r="B33" i="1"/>
  <c r="B44" i="1"/>
  <c r="B26" i="1"/>
  <c r="F137" i="1"/>
  <c r="E146" i="1"/>
  <c r="F146" i="1" s="1"/>
  <c r="M102" i="1"/>
  <c r="M99" i="1"/>
  <c r="M101" i="1"/>
  <c r="M96" i="1"/>
  <c r="M98" i="1"/>
  <c r="M100" i="1"/>
  <c r="M97" i="1"/>
  <c r="V196" i="1"/>
  <c r="V179" i="1"/>
  <c r="V187" i="1"/>
  <c r="H125" i="1"/>
  <c r="H143" i="1"/>
  <c r="H126" i="1"/>
  <c r="H123" i="1"/>
  <c r="H124" i="1"/>
  <c r="H122" i="1"/>
  <c r="H121" i="1"/>
  <c r="H120" i="1"/>
  <c r="K171" i="1"/>
  <c r="K168" i="1"/>
  <c r="K173" i="1"/>
  <c r="K170" i="1"/>
  <c r="K174" i="1"/>
  <c r="K172" i="1"/>
  <c r="K169" i="1"/>
  <c r="K148" i="1"/>
  <c r="K147" i="1"/>
  <c r="K146" i="1"/>
  <c r="K145" i="1"/>
  <c r="K144" i="1"/>
  <c r="K150" i="1"/>
  <c r="K149" i="1"/>
  <c r="B62" i="1"/>
  <c r="E75" i="1"/>
  <c r="F75" i="1" s="1"/>
  <c r="F66" i="1"/>
  <c r="B41" i="1"/>
  <c r="K51" i="1"/>
  <c r="K54" i="1"/>
  <c r="K53" i="1"/>
  <c r="B53" i="1" s="1"/>
  <c r="K52" i="1"/>
  <c r="K48" i="1"/>
  <c r="K49" i="1"/>
  <c r="K50" i="1"/>
  <c r="I101" i="1"/>
  <c r="I97" i="1"/>
  <c r="I102" i="1"/>
  <c r="I99" i="1"/>
  <c r="I96" i="1"/>
  <c r="I98" i="1"/>
  <c r="I100" i="1"/>
  <c r="I119" i="1"/>
  <c r="R102" i="1"/>
  <c r="R98" i="1"/>
  <c r="R100" i="1"/>
  <c r="R97" i="1"/>
  <c r="R101" i="1"/>
  <c r="R96" i="1"/>
  <c r="R99" i="1"/>
  <c r="F136" i="1"/>
  <c r="E145" i="1"/>
  <c r="F145" i="1" s="1"/>
  <c r="H134" i="1"/>
  <c r="H117" i="1"/>
  <c r="H116" i="1"/>
  <c r="H114" i="1"/>
  <c r="H112" i="1"/>
  <c r="H111" i="1"/>
  <c r="H115" i="1"/>
  <c r="H113" i="1"/>
  <c r="H108" i="1"/>
  <c r="H132" i="1" s="1"/>
  <c r="H107" i="1"/>
  <c r="H131" i="1" s="1"/>
  <c r="U187" i="1"/>
  <c r="U186" i="1"/>
  <c r="U185" i="1"/>
  <c r="U184" i="1"/>
  <c r="U188" i="1"/>
  <c r="U183" i="1"/>
  <c r="U189" i="1"/>
  <c r="E73" i="1"/>
  <c r="F73" i="1" s="1"/>
  <c r="F64" i="1"/>
  <c r="K194" i="1"/>
  <c r="K195" i="1"/>
  <c r="K198" i="1"/>
  <c r="K197" i="1"/>
  <c r="K196" i="1"/>
  <c r="K206" i="1"/>
  <c r="K193" i="1"/>
  <c r="K192" i="1"/>
  <c r="I110" i="1"/>
  <c r="I91" i="1"/>
  <c r="I93" i="1"/>
  <c r="I87" i="1"/>
  <c r="I92" i="1"/>
  <c r="I90" i="1"/>
  <c r="I88" i="1"/>
  <c r="I89" i="1"/>
  <c r="E74" i="1"/>
  <c r="F74" i="1" s="1"/>
  <c r="F65" i="1"/>
  <c r="B42" i="1"/>
  <c r="I78" i="1"/>
  <c r="I77" i="1"/>
  <c r="I76" i="1"/>
  <c r="I75" i="1"/>
  <c r="I74" i="1"/>
  <c r="I73" i="1"/>
  <c r="I72" i="1"/>
  <c r="E76" i="1"/>
  <c r="F76" i="1" s="1"/>
  <c r="F67" i="1"/>
  <c r="L54" i="1"/>
  <c r="L53" i="1"/>
  <c r="L52" i="1"/>
  <c r="L48" i="1"/>
  <c r="L49" i="1"/>
  <c r="L51" i="1"/>
  <c r="L50" i="1"/>
  <c r="B71" i="1"/>
  <c r="V197" i="1"/>
  <c r="V180" i="1"/>
  <c r="Q78" i="1"/>
  <c r="Q77" i="1"/>
  <c r="Q73" i="1"/>
  <c r="Q76" i="1"/>
  <c r="Q74" i="1"/>
  <c r="Q72" i="1"/>
  <c r="Q75" i="1"/>
  <c r="Q95" i="1"/>
  <c r="Q66" i="1"/>
  <c r="Q65" i="1"/>
  <c r="Q67" i="1"/>
  <c r="Q63" i="1"/>
  <c r="Q64" i="1"/>
  <c r="Q86" i="1"/>
  <c r="Q69" i="1"/>
  <c r="Q68" i="1"/>
  <c r="E72" i="1"/>
  <c r="F72" i="1" s="1"/>
  <c r="F63" i="1"/>
  <c r="F138" i="1"/>
  <c r="E147" i="1"/>
  <c r="F147" i="1" s="1"/>
  <c r="M110" i="1"/>
  <c r="M91" i="1"/>
  <c r="M90" i="1"/>
  <c r="M93" i="1"/>
  <c r="M89" i="1"/>
  <c r="M88" i="1"/>
  <c r="M87" i="1"/>
  <c r="M92" i="1"/>
  <c r="M119" i="1"/>
  <c r="B83" i="1"/>
  <c r="C131" i="1"/>
  <c r="F107" i="1"/>
  <c r="G93" i="1"/>
  <c r="G92" i="1"/>
  <c r="G90" i="1"/>
  <c r="G89" i="1"/>
  <c r="G88" i="1"/>
  <c r="G87" i="1"/>
  <c r="G110" i="1"/>
  <c r="G91" i="1"/>
  <c r="G95" i="1"/>
  <c r="E150" i="1"/>
  <c r="F150" i="1" s="1"/>
  <c r="F141" i="1"/>
  <c r="E78" i="1"/>
  <c r="F78" i="1" s="1"/>
  <c r="F69" i="1"/>
  <c r="B25" i="1"/>
  <c r="L69" i="1"/>
  <c r="L95" i="1"/>
  <c r="L68" i="1"/>
  <c r="B68" i="1" s="1"/>
  <c r="L65" i="1"/>
  <c r="L66" i="1"/>
  <c r="L67" i="1"/>
  <c r="L63" i="1"/>
  <c r="L64" i="1"/>
  <c r="I50" i="1"/>
  <c r="B50" i="1" s="1"/>
  <c r="I51" i="1"/>
  <c r="I54" i="1"/>
  <c r="I53" i="1"/>
  <c r="I52" i="1"/>
  <c r="I48" i="1"/>
  <c r="I49" i="1"/>
  <c r="R49" i="1"/>
  <c r="R50" i="1"/>
  <c r="R51" i="1"/>
  <c r="R54" i="1"/>
  <c r="R53" i="1"/>
  <c r="R52" i="1"/>
  <c r="R48" i="1"/>
  <c r="G155" i="1"/>
  <c r="G132" i="1"/>
  <c r="R155" i="1"/>
  <c r="R132" i="1"/>
  <c r="D132" i="1"/>
  <c r="F108" i="1"/>
  <c r="S101" i="1"/>
  <c r="S98" i="1"/>
  <c r="S100" i="1"/>
  <c r="S97" i="1"/>
  <c r="S102" i="1"/>
  <c r="S99" i="1"/>
  <c r="S96" i="1"/>
  <c r="M48" i="1"/>
  <c r="M49" i="1"/>
  <c r="M50" i="1"/>
  <c r="M51" i="1"/>
  <c r="M52" i="1"/>
  <c r="M53" i="1"/>
  <c r="M54" i="1"/>
  <c r="U195" i="1"/>
  <c r="U198" i="1"/>
  <c r="U197" i="1"/>
  <c r="U196" i="1"/>
  <c r="U206" i="1"/>
  <c r="U193" i="1"/>
  <c r="U194" i="1"/>
  <c r="U192" i="1"/>
  <c r="R69" i="1"/>
  <c r="R67" i="1"/>
  <c r="R63" i="1"/>
  <c r="R64" i="1"/>
  <c r="R86" i="1"/>
  <c r="R65" i="1"/>
  <c r="R68" i="1"/>
  <c r="R66" i="1"/>
  <c r="F139" i="1"/>
  <c r="E148" i="1"/>
  <c r="F148" i="1" s="1"/>
  <c r="L117" i="1"/>
  <c r="L116" i="1"/>
  <c r="L114" i="1"/>
  <c r="L112" i="1"/>
  <c r="L111" i="1"/>
  <c r="L115" i="1"/>
  <c r="L113" i="1"/>
  <c r="M77" i="1"/>
  <c r="M76" i="1"/>
  <c r="M75" i="1"/>
  <c r="M74" i="1"/>
  <c r="M73" i="1"/>
  <c r="M72" i="1"/>
  <c r="M78" i="1"/>
  <c r="U54" i="1"/>
  <c r="U53" i="1"/>
  <c r="U52" i="1"/>
  <c r="U50" i="1"/>
  <c r="U48" i="1"/>
  <c r="U49" i="1"/>
  <c r="U51" i="1"/>
  <c r="O78" i="1"/>
  <c r="O75" i="1"/>
  <c r="O73" i="1"/>
  <c r="O76" i="1"/>
  <c r="O77" i="1"/>
  <c r="O74" i="1"/>
  <c r="O72" i="1"/>
  <c r="R78" i="1"/>
  <c r="R77" i="1"/>
  <c r="R76" i="1"/>
  <c r="R75" i="1"/>
  <c r="R74" i="1"/>
  <c r="R73" i="1"/>
  <c r="R72" i="1"/>
  <c r="E149" i="1"/>
  <c r="F149" i="1" s="1"/>
  <c r="F140" i="1"/>
  <c r="F135" i="1"/>
  <c r="E144" i="1"/>
  <c r="F144" i="1" s="1"/>
  <c r="K100" i="1"/>
  <c r="K99" i="1"/>
  <c r="K98" i="1"/>
  <c r="K97" i="1"/>
  <c r="K96" i="1"/>
  <c r="K102" i="1"/>
  <c r="K101" i="1"/>
  <c r="S110" i="1"/>
  <c r="S91" i="1"/>
  <c r="S92" i="1"/>
  <c r="S119" i="1"/>
  <c r="S90" i="1"/>
  <c r="S88" i="1"/>
  <c r="S93" i="1"/>
  <c r="S89" i="1"/>
  <c r="S87" i="1"/>
  <c r="Q107" i="1"/>
  <c r="Q131" i="1" s="1"/>
  <c r="Q108" i="1"/>
  <c r="Q132" i="1" s="1"/>
  <c r="O95" i="1"/>
  <c r="O93" i="1"/>
  <c r="O89" i="1"/>
  <c r="O88" i="1"/>
  <c r="O87" i="1"/>
  <c r="O92" i="1"/>
  <c r="O90" i="1"/>
  <c r="O110" i="1"/>
  <c r="O91" i="1"/>
  <c r="Q48" i="1"/>
  <c r="Q49" i="1"/>
  <c r="Q50" i="1"/>
  <c r="Q51" i="1"/>
  <c r="Q54" i="1"/>
  <c r="Q53" i="1"/>
  <c r="Q52" i="1"/>
  <c r="B51" i="1" l="1"/>
  <c r="B77" i="1"/>
  <c r="B48" i="1"/>
  <c r="B78" i="1"/>
  <c r="B52" i="1"/>
  <c r="B54" i="1"/>
  <c r="B108" i="1"/>
  <c r="B49" i="1"/>
  <c r="K215" i="1"/>
  <c r="K213" i="1"/>
  <c r="K212" i="1"/>
  <c r="K209" i="1"/>
  <c r="K207" i="1"/>
  <c r="K211" i="1"/>
  <c r="K208" i="1"/>
  <c r="K210" i="1"/>
  <c r="Q93" i="1"/>
  <c r="Q119" i="1"/>
  <c r="Q92" i="1"/>
  <c r="B92" i="1" s="1"/>
  <c r="Q89" i="1"/>
  <c r="Q88" i="1"/>
  <c r="Q87" i="1"/>
  <c r="B87" i="1" s="1"/>
  <c r="Q90" i="1"/>
  <c r="Q110" i="1"/>
  <c r="B110" i="1" s="1"/>
  <c r="Q91" i="1"/>
  <c r="B67" i="1"/>
  <c r="H155" i="1"/>
  <c r="H156" i="1"/>
  <c r="O101" i="1"/>
  <c r="O100" i="1"/>
  <c r="O99" i="1"/>
  <c r="O98" i="1"/>
  <c r="O97" i="1"/>
  <c r="O96" i="1"/>
  <c r="O102" i="1"/>
  <c r="M125" i="1"/>
  <c r="M122" i="1"/>
  <c r="M123" i="1"/>
  <c r="M124" i="1"/>
  <c r="M121" i="1"/>
  <c r="M126" i="1"/>
  <c r="M120" i="1"/>
  <c r="M116" i="1"/>
  <c r="M114" i="1"/>
  <c r="M112" i="1"/>
  <c r="M115" i="1"/>
  <c r="M113" i="1"/>
  <c r="M111" i="1"/>
  <c r="M117" i="1"/>
  <c r="B76" i="1"/>
  <c r="H137" i="1"/>
  <c r="H158" i="1"/>
  <c r="H141" i="1"/>
  <c r="H135" i="1"/>
  <c r="H136" i="1"/>
  <c r="H139" i="1"/>
  <c r="H140" i="1"/>
  <c r="H138" i="1"/>
  <c r="R179" i="1"/>
  <c r="R156" i="1"/>
  <c r="B86" i="1"/>
  <c r="L119" i="1"/>
  <c r="L99" i="1"/>
  <c r="L101" i="1"/>
  <c r="L96" i="1"/>
  <c r="L98" i="1"/>
  <c r="L102" i="1"/>
  <c r="L97" i="1"/>
  <c r="L100" i="1"/>
  <c r="B65" i="1"/>
  <c r="D156" i="1"/>
  <c r="F132" i="1"/>
  <c r="B132" i="1" s="1"/>
  <c r="R119" i="1"/>
  <c r="R92" i="1"/>
  <c r="R110" i="1"/>
  <c r="R91" i="1"/>
  <c r="R90" i="1"/>
  <c r="R87" i="1"/>
  <c r="R93" i="1"/>
  <c r="R88" i="1"/>
  <c r="R89" i="1"/>
  <c r="B89" i="1" s="1"/>
  <c r="U213" i="1"/>
  <c r="U212" i="1"/>
  <c r="U211" i="1"/>
  <c r="U210" i="1"/>
  <c r="U209" i="1"/>
  <c r="U208" i="1"/>
  <c r="U207" i="1"/>
  <c r="G156" i="1"/>
  <c r="G179" i="1"/>
  <c r="G100" i="1"/>
  <c r="G99" i="1"/>
  <c r="G98" i="1"/>
  <c r="G97" i="1"/>
  <c r="G96" i="1"/>
  <c r="G102" i="1"/>
  <c r="B95" i="1"/>
  <c r="G101" i="1"/>
  <c r="B63" i="1"/>
  <c r="B74" i="1"/>
  <c r="I116" i="1"/>
  <c r="I115" i="1"/>
  <c r="I114" i="1"/>
  <c r="I113" i="1"/>
  <c r="I112" i="1"/>
  <c r="I111" i="1"/>
  <c r="I117" i="1"/>
  <c r="I125" i="1"/>
  <c r="I120" i="1"/>
  <c r="I121" i="1"/>
  <c r="I124" i="1"/>
  <c r="I123" i="1"/>
  <c r="I122" i="1"/>
  <c r="I126" i="1"/>
  <c r="B66" i="1"/>
  <c r="H150" i="1"/>
  <c r="H149" i="1"/>
  <c r="H148" i="1"/>
  <c r="H147" i="1"/>
  <c r="H146" i="1"/>
  <c r="H145" i="1"/>
  <c r="H144" i="1"/>
  <c r="O116" i="1"/>
  <c r="O114" i="1"/>
  <c r="O112" i="1"/>
  <c r="O119" i="1"/>
  <c r="O115" i="1"/>
  <c r="O113" i="1"/>
  <c r="O111" i="1"/>
  <c r="O117" i="1"/>
  <c r="S116" i="1"/>
  <c r="S115" i="1"/>
  <c r="S114" i="1"/>
  <c r="S113" i="1"/>
  <c r="S112" i="1"/>
  <c r="S111" i="1"/>
  <c r="S117" i="1"/>
  <c r="B107" i="1"/>
  <c r="B72" i="1"/>
  <c r="B64" i="1"/>
  <c r="B75" i="1"/>
  <c r="S124" i="1"/>
  <c r="S120" i="1"/>
  <c r="S121" i="1"/>
  <c r="S123" i="1"/>
  <c r="S125" i="1"/>
  <c r="S126" i="1"/>
  <c r="S122" i="1"/>
  <c r="Q156" i="1"/>
  <c r="Q155" i="1"/>
  <c r="B69" i="1"/>
  <c r="G134" i="1"/>
  <c r="G119" i="1"/>
  <c r="G117" i="1"/>
  <c r="G115" i="1"/>
  <c r="G113" i="1"/>
  <c r="G111" i="1"/>
  <c r="G116" i="1"/>
  <c r="G114" i="1"/>
  <c r="G112" i="1"/>
  <c r="C155" i="1"/>
  <c r="F131" i="1"/>
  <c r="B131" i="1" s="1"/>
  <c r="Q100" i="1"/>
  <c r="Q99" i="1"/>
  <c r="Q98" i="1"/>
  <c r="Q97" i="1"/>
  <c r="Q96" i="1"/>
  <c r="Q101" i="1"/>
  <c r="Q102" i="1"/>
  <c r="B73" i="1"/>
  <c r="V188" i="1"/>
  <c r="V189" i="1"/>
  <c r="B90" i="1" l="1"/>
  <c r="B102" i="1"/>
  <c r="B91" i="1"/>
  <c r="B93" i="1"/>
  <c r="Q143" i="1"/>
  <c r="Q126" i="1"/>
  <c r="Q124" i="1"/>
  <c r="Q125" i="1"/>
  <c r="Q122" i="1"/>
  <c r="Q123" i="1"/>
  <c r="Q121" i="1"/>
  <c r="Q120" i="1"/>
  <c r="O123" i="1"/>
  <c r="O126" i="1"/>
  <c r="O121" i="1"/>
  <c r="O124" i="1"/>
  <c r="O122" i="1"/>
  <c r="O125" i="1"/>
  <c r="O120" i="1"/>
  <c r="C179" i="1"/>
  <c r="F155" i="1"/>
  <c r="B155" i="1" s="1"/>
  <c r="B97" i="1"/>
  <c r="K222" i="1"/>
  <c r="K221" i="1"/>
  <c r="K220" i="1"/>
  <c r="K216" i="1"/>
  <c r="K218" i="1"/>
  <c r="K219" i="1"/>
  <c r="K217" i="1"/>
  <c r="G124" i="1"/>
  <c r="G122" i="1"/>
  <c r="G143" i="1"/>
  <c r="B119" i="1"/>
  <c r="G123" i="1"/>
  <c r="B123" i="1" s="1"/>
  <c r="G125" i="1"/>
  <c r="G121" i="1"/>
  <c r="G120" i="1"/>
  <c r="G126" i="1"/>
  <c r="B98" i="1"/>
  <c r="F156" i="1"/>
  <c r="B156" i="1" s="1"/>
  <c r="D180" i="1"/>
  <c r="R180" i="1"/>
  <c r="R204" i="1" s="1"/>
  <c r="R203" i="1"/>
  <c r="Q117" i="1"/>
  <c r="B117" i="1" s="1"/>
  <c r="Q115" i="1"/>
  <c r="Q113" i="1"/>
  <c r="B113" i="1" s="1"/>
  <c r="Q111" i="1"/>
  <c r="Q134" i="1"/>
  <c r="Q114" i="1"/>
  <c r="Q112" i="1"/>
  <c r="B112" i="1" s="1"/>
  <c r="Q116" i="1"/>
  <c r="G140" i="1"/>
  <c r="G137" i="1"/>
  <c r="G158" i="1"/>
  <c r="G136" i="1"/>
  <c r="G135" i="1"/>
  <c r="G141" i="1"/>
  <c r="G139" i="1"/>
  <c r="G138" i="1"/>
  <c r="B99" i="1"/>
  <c r="B100" i="1"/>
  <c r="R117" i="1"/>
  <c r="R116" i="1"/>
  <c r="B116" i="1" s="1"/>
  <c r="R134" i="1"/>
  <c r="R115" i="1"/>
  <c r="B115" i="1" s="1"/>
  <c r="R113" i="1"/>
  <c r="R111" i="1"/>
  <c r="R112" i="1"/>
  <c r="R114" i="1"/>
  <c r="H167" i="1"/>
  <c r="H165" i="1"/>
  <c r="H182" i="1"/>
  <c r="H164" i="1"/>
  <c r="H163" i="1"/>
  <c r="H161" i="1"/>
  <c r="H162" i="1"/>
  <c r="H160" i="1"/>
  <c r="H159" i="1"/>
  <c r="B88" i="1"/>
  <c r="B96" i="1"/>
  <c r="Q180" i="1"/>
  <c r="Q179" i="1"/>
  <c r="B101" i="1"/>
  <c r="G203" i="1"/>
  <c r="G180" i="1"/>
  <c r="G204" i="1" s="1"/>
  <c r="L126" i="1"/>
  <c r="L125" i="1"/>
  <c r="L124" i="1"/>
  <c r="L121" i="1"/>
  <c r="L122" i="1"/>
  <c r="L123" i="1"/>
  <c r="L120" i="1"/>
  <c r="B111" i="1"/>
  <c r="R143" i="1"/>
  <c r="R124" i="1"/>
  <c r="R120" i="1"/>
  <c r="R123" i="1"/>
  <c r="R122" i="1"/>
  <c r="R121" i="1"/>
  <c r="R125" i="1"/>
  <c r="R126" i="1"/>
  <c r="H179" i="1"/>
  <c r="H180" i="1"/>
  <c r="B121" i="1" l="1"/>
  <c r="B114" i="1"/>
  <c r="C203" i="1"/>
  <c r="F203" i="1" s="1"/>
  <c r="B203" i="1" s="1"/>
  <c r="F179" i="1"/>
  <c r="B179" i="1" s="1"/>
  <c r="H191" i="1"/>
  <c r="H189" i="1"/>
  <c r="H188" i="1"/>
  <c r="H187" i="1"/>
  <c r="H186" i="1"/>
  <c r="H185" i="1"/>
  <c r="H184" i="1"/>
  <c r="H183" i="1"/>
  <c r="H206" i="1"/>
  <c r="R158" i="1"/>
  <c r="R137" i="1"/>
  <c r="R135" i="1"/>
  <c r="R136" i="1"/>
  <c r="R139" i="1"/>
  <c r="R141" i="1"/>
  <c r="R140" i="1"/>
  <c r="R138" i="1"/>
  <c r="B125" i="1"/>
  <c r="H172" i="1"/>
  <c r="H171" i="1"/>
  <c r="H170" i="1"/>
  <c r="H169" i="1"/>
  <c r="H168" i="1"/>
  <c r="H174" i="1"/>
  <c r="H173" i="1"/>
  <c r="Q158" i="1"/>
  <c r="B158" i="1" s="1"/>
  <c r="Q140" i="1"/>
  <c r="B140" i="1" s="1"/>
  <c r="Q137" i="1"/>
  <c r="Q136" i="1"/>
  <c r="Q139" i="1"/>
  <c r="Q135" i="1"/>
  <c r="Q141" i="1"/>
  <c r="Q138" i="1"/>
  <c r="G150" i="1"/>
  <c r="G149" i="1"/>
  <c r="G148" i="1"/>
  <c r="G147" i="1"/>
  <c r="G146" i="1"/>
  <c r="G145" i="1"/>
  <c r="G144" i="1"/>
  <c r="B143" i="1"/>
  <c r="G167" i="1"/>
  <c r="G165" i="1"/>
  <c r="G182" i="1"/>
  <c r="G160" i="1"/>
  <c r="G163" i="1"/>
  <c r="G164" i="1"/>
  <c r="G161" i="1"/>
  <c r="G159" i="1"/>
  <c r="G162" i="1"/>
  <c r="B122" i="1"/>
  <c r="B126" i="1"/>
  <c r="B124" i="1"/>
  <c r="B138" i="1"/>
  <c r="F180" i="1"/>
  <c r="B180" i="1" s="1"/>
  <c r="D204" i="1"/>
  <c r="F204" i="1" s="1"/>
  <c r="B204" i="1" s="1"/>
  <c r="R150" i="1"/>
  <c r="R149" i="1"/>
  <c r="R148" i="1"/>
  <c r="R147" i="1"/>
  <c r="R146" i="1"/>
  <c r="R145" i="1"/>
  <c r="R144" i="1"/>
  <c r="B134" i="1"/>
  <c r="B120" i="1"/>
  <c r="Q150" i="1"/>
  <c r="Q149" i="1"/>
  <c r="Q148" i="1"/>
  <c r="Q147" i="1"/>
  <c r="Q146" i="1"/>
  <c r="Q145" i="1"/>
  <c r="Q144" i="1"/>
  <c r="B149" i="1" l="1"/>
  <c r="B137" i="1"/>
  <c r="B150" i="1"/>
  <c r="B144" i="1"/>
  <c r="B141" i="1"/>
  <c r="B135" i="1"/>
  <c r="B139" i="1"/>
  <c r="B136" i="1"/>
  <c r="G173" i="1"/>
  <c r="G172" i="1"/>
  <c r="G171" i="1"/>
  <c r="G170" i="1"/>
  <c r="G169" i="1"/>
  <c r="G168" i="1"/>
  <c r="G174" i="1"/>
  <c r="Q182" i="1"/>
  <c r="Q165" i="1"/>
  <c r="Q167" i="1"/>
  <c r="B167" i="1" s="1"/>
  <c r="Q160" i="1"/>
  <c r="Q163" i="1"/>
  <c r="B163" i="1" s="1"/>
  <c r="Q159" i="1"/>
  <c r="B159" i="1" s="1"/>
  <c r="Q162" i="1"/>
  <c r="Q161" i="1"/>
  <c r="Q164" i="1"/>
  <c r="B164" i="1" s="1"/>
  <c r="B146" i="1"/>
  <c r="H215" i="1"/>
  <c r="H213" i="1"/>
  <c r="H222" i="1" s="1"/>
  <c r="H211" i="1"/>
  <c r="H220" i="1" s="1"/>
  <c r="H209" i="1"/>
  <c r="H218" i="1" s="1"/>
  <c r="H212" i="1"/>
  <c r="H221" i="1" s="1"/>
  <c r="H210" i="1"/>
  <c r="H219" i="1" s="1"/>
  <c r="H207" i="1"/>
  <c r="H216" i="1" s="1"/>
  <c r="H208" i="1"/>
  <c r="H217" i="1" s="1"/>
  <c r="H192" i="1"/>
  <c r="H193" i="1"/>
  <c r="H194" i="1"/>
  <c r="H195" i="1"/>
  <c r="H198" i="1"/>
  <c r="H197" i="1"/>
  <c r="H196" i="1"/>
  <c r="B145" i="1"/>
  <c r="R182" i="1"/>
  <c r="R165" i="1"/>
  <c r="R164" i="1"/>
  <c r="R160" i="1"/>
  <c r="R163" i="1"/>
  <c r="R161" i="1"/>
  <c r="B161" i="1" s="1"/>
  <c r="R159" i="1"/>
  <c r="R162" i="1"/>
  <c r="B162" i="1" s="1"/>
  <c r="R167" i="1"/>
  <c r="B147" i="1"/>
  <c r="G191" i="1"/>
  <c r="G189" i="1"/>
  <c r="G188" i="1"/>
  <c r="G187" i="1"/>
  <c r="G186" i="1"/>
  <c r="G185" i="1"/>
  <c r="G184" i="1"/>
  <c r="G183" i="1"/>
  <c r="G206" i="1"/>
  <c r="B148" i="1"/>
  <c r="B160" i="1" l="1"/>
  <c r="B165" i="1"/>
  <c r="R189" i="1"/>
  <c r="R213" i="1" s="1"/>
  <c r="R188" i="1"/>
  <c r="R212" i="1" s="1"/>
  <c r="R187" i="1"/>
  <c r="R211" i="1" s="1"/>
  <c r="R186" i="1"/>
  <c r="R210" i="1" s="1"/>
  <c r="R185" i="1"/>
  <c r="R209" i="1" s="1"/>
  <c r="R184" i="1"/>
  <c r="R208" i="1" s="1"/>
  <c r="R183" i="1"/>
  <c r="R207" i="1" s="1"/>
  <c r="R206" i="1"/>
  <c r="B206" i="1" s="1"/>
  <c r="R191" i="1"/>
  <c r="B182" i="1"/>
  <c r="G208" i="1"/>
  <c r="G207" i="1"/>
  <c r="G192" i="1"/>
  <c r="G193" i="1"/>
  <c r="G194" i="1"/>
  <c r="G195" i="1"/>
  <c r="G196" i="1"/>
  <c r="G198" i="1"/>
  <c r="G215" i="1"/>
  <c r="G197" i="1"/>
  <c r="B186" i="1"/>
  <c r="Q189" i="1"/>
  <c r="B189" i="1" s="1"/>
  <c r="Q188" i="1"/>
  <c r="B188" i="1" s="1"/>
  <c r="Q187" i="1"/>
  <c r="B187" i="1" s="1"/>
  <c r="Q186" i="1"/>
  <c r="Q185" i="1"/>
  <c r="Q184" i="1"/>
  <c r="Q183" i="1"/>
  <c r="Q191" i="1"/>
  <c r="B168" i="1"/>
  <c r="R172" i="1"/>
  <c r="R171" i="1"/>
  <c r="R170" i="1"/>
  <c r="R169" i="1"/>
  <c r="R168" i="1"/>
  <c r="R174" i="1"/>
  <c r="R173" i="1"/>
  <c r="Q173" i="1"/>
  <c r="Q172" i="1"/>
  <c r="B172" i="1" s="1"/>
  <c r="Q171" i="1"/>
  <c r="B171" i="1" s="1"/>
  <c r="Q170" i="1"/>
  <c r="B170" i="1" s="1"/>
  <c r="Q169" i="1"/>
  <c r="B169" i="1" s="1"/>
  <c r="Q168" i="1"/>
  <c r="Q174" i="1"/>
  <c r="B174" i="1" s="1"/>
  <c r="B184" i="1" l="1"/>
  <c r="B173" i="1"/>
  <c r="B185" i="1"/>
  <c r="G210" i="1"/>
  <c r="Q192" i="1"/>
  <c r="Q193" i="1"/>
  <c r="B193" i="1" s="1"/>
  <c r="Q194" i="1"/>
  <c r="B194" i="1" s="1"/>
  <c r="Q195" i="1"/>
  <c r="B195" i="1" s="1"/>
  <c r="Q196" i="1"/>
  <c r="Q198" i="1"/>
  <c r="Q197" i="1"/>
  <c r="G209" i="1"/>
  <c r="B183" i="1"/>
  <c r="G216" i="1"/>
  <c r="B207" i="1"/>
  <c r="G213" i="1"/>
  <c r="G211" i="1"/>
  <c r="B191" i="1"/>
  <c r="G217" i="1"/>
  <c r="B217" i="1" s="1"/>
  <c r="B208" i="1"/>
  <c r="G212" i="1"/>
  <c r="R192" i="1"/>
  <c r="R216" i="1" s="1"/>
  <c r="R193" i="1"/>
  <c r="R217" i="1" s="1"/>
  <c r="R215" i="1"/>
  <c r="B215" i="1" s="1"/>
  <c r="R194" i="1"/>
  <c r="R218" i="1" s="1"/>
  <c r="R195" i="1"/>
  <c r="R219" i="1" s="1"/>
  <c r="R198" i="1"/>
  <c r="R222" i="1" s="1"/>
  <c r="R197" i="1"/>
  <c r="R221" i="1" s="1"/>
  <c r="R196" i="1"/>
  <c r="R220" i="1" s="1"/>
  <c r="B197" i="1" l="1"/>
  <c r="B216" i="1"/>
  <c r="B192" i="1"/>
  <c r="B196" i="1"/>
  <c r="G220" i="1"/>
  <c r="B220" i="1" s="1"/>
  <c r="B211" i="1"/>
  <c r="G218" i="1"/>
  <c r="B218" i="1" s="1"/>
  <c r="B209" i="1"/>
  <c r="G219" i="1"/>
  <c r="B219" i="1" s="1"/>
  <c r="B210" i="1"/>
  <c r="B198" i="1"/>
  <c r="G221" i="1"/>
  <c r="B221" i="1" s="1"/>
  <c r="B212" i="1"/>
  <c r="G222" i="1"/>
  <c r="B222" i="1" s="1"/>
  <c r="B213" i="1"/>
</calcChain>
</file>

<file path=xl/sharedStrings.xml><?xml version="1.0" encoding="utf-8"?>
<sst xmlns="http://schemas.openxmlformats.org/spreadsheetml/2006/main" count="477" uniqueCount="121">
  <si>
    <t>** FULL-TIME UNDERGRADUATE - 12 PLUS HOURS</t>
  </si>
  <si>
    <t>** FULL-TIME GRADUATE - 9 PLUS HOURS</t>
  </si>
  <si>
    <t>DESCRIPTION / HOURS</t>
  </si>
  <si>
    <t>TOTAL TUITION AND FEES</t>
  </si>
  <si>
    <t>TUITION UG BASED ON 17-18 RATE</t>
  </si>
  <si>
    <t>OUT OF STATE UG TUITION BASED ON 17-18 RATE</t>
  </si>
  <si>
    <t>NC PROMISE</t>
  </si>
  <si>
    <t>NET TUITION</t>
  </si>
  <si>
    <t>HEALTH SERVICE</t>
  </si>
  <si>
    <t>STUDENT ACTIVITY</t>
  </si>
  <si>
    <t>STUDENT REC CTR DS</t>
  </si>
  <si>
    <t>BOOK RENTAL</t>
  </si>
  <si>
    <t>ATHLETICS</t>
  </si>
  <si>
    <t>ATHLETIC FACILITIES DS</t>
  </si>
  <si>
    <t>UNIV CENTER DS</t>
  </si>
  <si>
    <t>RECORDS &amp; ENROLLMENT MNGMET FEE</t>
  </si>
  <si>
    <t>EDUCATION &amp; TECHNOLOGY FEE</t>
  </si>
  <si>
    <t>ASG</t>
  </si>
  <si>
    <t>SUSTAINABILITY FEE</t>
  </si>
  <si>
    <t>TRANSPORTATION FEE</t>
  </si>
  <si>
    <t>DINING FACILITY DS</t>
  </si>
  <si>
    <t>BROWN HALL DEBT SERVICE</t>
  </si>
  <si>
    <t>CAMPUS SECURITY</t>
  </si>
  <si>
    <t>HEALTH INS  FEE*</t>
  </si>
  <si>
    <t>FULL-TIME</t>
  </si>
  <si>
    <t>NC UNDERGRADUATE</t>
  </si>
  <si>
    <t>OS UNDERGRADUATE</t>
  </si>
  <si>
    <t>NC GRADUATE</t>
  </si>
  <si>
    <t>OS GRADUATE</t>
  </si>
  <si>
    <t>NC UNDERGRADUATE PART-TIME</t>
  </si>
  <si>
    <t xml:space="preserve"> 1 HOUR</t>
  </si>
  <si>
    <t xml:space="preserve">  2 HOURS</t>
  </si>
  <si>
    <t xml:space="preserve">  3 HOURS</t>
  </si>
  <si>
    <t xml:space="preserve">  4 HOURS</t>
  </si>
  <si>
    <t xml:space="preserve">  5 HOURS</t>
  </si>
  <si>
    <t xml:space="preserve">  6 HOURS</t>
  </si>
  <si>
    <t xml:space="preserve">  7 HOURS</t>
  </si>
  <si>
    <t xml:space="preserve">  8 HOURS</t>
  </si>
  <si>
    <t xml:space="preserve">  9 HOURS</t>
  </si>
  <si>
    <t>10 HOURS</t>
  </si>
  <si>
    <t>11 HOURS</t>
  </si>
  <si>
    <t>OS UNDERGRADUATE PART-TIME</t>
  </si>
  <si>
    <t>*Health insurance coverage is required for degree-seeking students with at least 6 hours.  Fee may be waived by verifying coverage at  https://studentblue.bcbsnc.com  before deadline.</t>
  </si>
  <si>
    <t>TUITION</t>
  </si>
  <si>
    <t>OUT OF STATE TUITION</t>
  </si>
  <si>
    <t>NC GRADUATE
PART-TIME</t>
  </si>
  <si>
    <t>OS GRADUATE
PART-TIME</t>
  </si>
  <si>
    <t xml:space="preserve"> </t>
  </si>
  <si>
    <t>TUITION DIFFERENTIAL</t>
  </si>
  <si>
    <t>TOTAL TUITION</t>
  </si>
  <si>
    <t>Doctor of Physical Therapy | DPT</t>
  </si>
  <si>
    <t>Master of Comm. Sciences &amp; Disorders | M.S.</t>
  </si>
  <si>
    <t>****Health insurance coverage is required for degree-seeking students with at least 6 hours.  Fee may be waived by verifying coverage at  https://studentblue.bcbsnc.com  before deadline.</t>
  </si>
  <si>
    <t>Master of Accountancy/Master of Business Admin./Master of Entrepreneurship/Master of Project Management/Master in Sport Management/Project Management Certificate-Business Administration | M.B.A.</t>
  </si>
  <si>
    <t>Masters of Social Work | M.S.W.</t>
  </si>
  <si>
    <t>Masters of Athletic Training | M.S.A.T.</t>
  </si>
  <si>
    <t>HOUSING</t>
  </si>
  <si>
    <t>TECH FEE</t>
  </si>
  <si>
    <t>RESIDENTIAL PROGRAM FEES</t>
  </si>
  <si>
    <t>Detail Code</t>
  </si>
  <si>
    <t>PRIVATE</t>
  </si>
  <si>
    <t>DOUBLE</t>
  </si>
  <si>
    <t>Always add $89 tech fee</t>
  </si>
  <si>
    <t>RA</t>
  </si>
  <si>
    <t>Engineering Program Fee</t>
  </si>
  <si>
    <t>ALLEN</t>
  </si>
  <si>
    <t>Fine Arts Program Fee</t>
  </si>
  <si>
    <t xml:space="preserve">BALSAM/BLUE RIDGE </t>
  </si>
  <si>
    <t>Athletic Training Program Fee</t>
  </si>
  <si>
    <t>HARRILL</t>
  </si>
  <si>
    <t>Dietetics Program Fee</t>
  </si>
  <si>
    <t>JUDACULLA</t>
  </si>
  <si>
    <t>Recreational Therapy Program Fee</t>
  </si>
  <si>
    <t>LOWER CAMPUS**</t>
  </si>
  <si>
    <t>Emergency Medical Care Program Fee</t>
  </si>
  <si>
    <t xml:space="preserve">MADISON </t>
  </si>
  <si>
    <t>Environmental Health Program Fee</t>
  </si>
  <si>
    <t>NOBLE</t>
  </si>
  <si>
    <t>Social Work Program Fee</t>
  </si>
  <si>
    <t>NORTON</t>
  </si>
  <si>
    <t>Honors College Program Fee</t>
  </si>
  <si>
    <t>REYNOLDS</t>
  </si>
  <si>
    <t>ROBERTSON</t>
  </si>
  <si>
    <t>STANDARD-AB, BU***</t>
  </si>
  <si>
    <t>VILLAGE</t>
  </si>
  <si>
    <t>**LOWER CAMPUS INCLUDES THE ROCKS RESIDENCE HALLS (BK, SK, WK)</t>
  </si>
  <si>
    <t>***STANDARD HOUSING INCLUDES ALBRIGHT -BENTON, BUCHANAN</t>
  </si>
  <si>
    <t>DISTANCE PROGRAM FEES</t>
  </si>
  <si>
    <t>Emergency Medical Care DLP Program Fee</t>
  </si>
  <si>
    <t>$23.65/hour</t>
  </si>
  <si>
    <t>MEAL PLANS</t>
  </si>
  <si>
    <t>DB</t>
  </si>
  <si>
    <t>7% tax</t>
  </si>
  <si>
    <t>DB Inc Tax</t>
  </si>
  <si>
    <t>Exchange</t>
  </si>
  <si>
    <t>Amount</t>
  </si>
  <si>
    <t>Total</t>
  </si>
  <si>
    <t>COURSE FEES</t>
  </si>
  <si>
    <t>Unlimited Premium-$214 DB</t>
  </si>
  <si>
    <t>1/day</t>
  </si>
  <si>
    <t>Cooperating Teachers Stipend (edTPA) Course Fee</t>
  </si>
  <si>
    <t>Unlimited Basic-$107 DB</t>
  </si>
  <si>
    <t>Pro Education Sequence Course Fee</t>
  </si>
  <si>
    <t>Block 150-$535 DB</t>
  </si>
  <si>
    <t>All 150</t>
  </si>
  <si>
    <t>Study Abroad Fee (per trip)</t>
  </si>
  <si>
    <t>Weekly 14-$321 DB</t>
  </si>
  <si>
    <t>14/week</t>
  </si>
  <si>
    <t>Commuter Block 80-$588.50 DB</t>
  </si>
  <si>
    <t>Commuter Block 40-$428 DB</t>
  </si>
  <si>
    <t>Commuter  DB-$749</t>
  </si>
  <si>
    <t>Faculty &amp; Staff 15 Meal Exchange</t>
  </si>
  <si>
    <t>Faculty &amp; Staff 25 Meal Exchange</t>
  </si>
  <si>
    <t>AYCE Meal plan charges include 7% N.C. sales tax.</t>
  </si>
  <si>
    <t>Faculty and Staff Rates</t>
  </si>
  <si>
    <t xml:space="preserve">UG </t>
  </si>
  <si>
    <t>bookrental only</t>
  </si>
  <si>
    <t>GR</t>
  </si>
  <si>
    <t>No charges</t>
  </si>
  <si>
    <t>Doctor of Nursing Practice - Nurse Anesthesia | DNP CRNA</t>
  </si>
  <si>
    <t>Doctor of Nursing Practice - DNP &amp; DNP FNP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</si>
</sst>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1" fillId="3" borderId="0" xfId="0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6" borderId="2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44" fontId="1" fillId="7" borderId="2" xfId="1" applyFont="1" applyFill="1" applyBorder="1"/>
    <xf numFmtId="44" fontId="1" fillId="6" borderId="2" xfId="1" applyFont="1" applyFill="1" applyBorder="1" applyAlignment="1">
      <alignment horizontal="center"/>
    </xf>
    <xf numFmtId="0" fontId="1" fillId="0" borderId="2" xfId="0" applyFont="1" applyBorder="1"/>
    <xf numFmtId="44" fontId="1" fillId="0" borderId="2" xfId="1" applyFont="1" applyFill="1" applyBorder="1" applyProtection="1"/>
    <xf numFmtId="44" fontId="1" fillId="0" borderId="2" xfId="1" applyFont="1" applyFill="1" applyBorder="1" applyProtection="1">
      <protection locked="0"/>
    </xf>
    <xf numFmtId="44" fontId="1" fillId="6" borderId="2" xfId="1" applyFont="1" applyFill="1" applyBorder="1" applyAlignment="1" applyProtection="1">
      <alignment horizontal="center"/>
      <protection locked="0"/>
    </xf>
    <xf numFmtId="44" fontId="1" fillId="0" borderId="0" xfId="0" applyNumberFormat="1" applyFont="1"/>
    <xf numFmtId="0" fontId="1" fillId="7" borderId="2" xfId="0" applyFont="1" applyFill="1" applyBorder="1"/>
    <xf numFmtId="0" fontId="1" fillId="8" borderId="2" xfId="0" applyFont="1" applyFill="1" applyBorder="1"/>
    <xf numFmtId="0" fontId="1" fillId="9" borderId="2" xfId="0" applyFont="1" applyFill="1" applyBorder="1"/>
    <xf numFmtId="0" fontId="1" fillId="0" borderId="0" xfId="0" applyFont="1" applyAlignment="1">
      <alignment horizontal="left"/>
    </xf>
    <xf numFmtId="44" fontId="1" fillId="0" borderId="0" xfId="1" applyFont="1" applyFill="1" applyBorder="1" applyProtection="1"/>
    <xf numFmtId="44" fontId="1" fillId="0" borderId="0" xfId="1" applyFont="1" applyFill="1" applyBorder="1" applyProtection="1">
      <protection locked="0"/>
    </xf>
    <xf numFmtId="44" fontId="1" fillId="6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" fillId="7" borderId="3" xfId="0" applyFont="1" applyFill="1" applyBorder="1"/>
    <xf numFmtId="44" fontId="1" fillId="8" borderId="2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44" fontId="1" fillId="6" borderId="2" xfId="0" applyNumberFormat="1" applyFont="1" applyFill="1" applyBorder="1" applyAlignment="1">
      <alignment horizontal="center"/>
    </xf>
    <xf numFmtId="44" fontId="1" fillId="0" borderId="0" xfId="1" applyFont="1" applyBorder="1" applyProtection="1">
      <protection locked="0"/>
    </xf>
    <xf numFmtId="0" fontId="1" fillId="3" borderId="3" xfId="0" applyFont="1" applyFill="1" applyBorder="1"/>
    <xf numFmtId="44" fontId="1" fillId="0" borderId="3" xfId="1" applyFont="1" applyBorder="1" applyProtection="1"/>
    <xf numFmtId="44" fontId="1" fillId="0" borderId="3" xfId="1" applyFont="1" applyFill="1" applyBorder="1" applyProtection="1"/>
    <xf numFmtId="44" fontId="1" fillId="0" borderId="3" xfId="1" applyFont="1" applyFill="1" applyBorder="1" applyProtection="1">
      <protection locked="0"/>
    </xf>
    <xf numFmtId="44" fontId="1" fillId="6" borderId="3" xfId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44" fontId="1" fillId="0" borderId="2" xfId="1" applyFont="1" applyBorder="1" applyProtection="1"/>
    <xf numFmtId="0" fontId="1" fillId="10" borderId="2" xfId="0" applyFont="1" applyFill="1" applyBorder="1"/>
    <xf numFmtId="44" fontId="1" fillId="7" borderId="2" xfId="1" applyFont="1" applyFill="1" applyBorder="1" applyProtection="1"/>
    <xf numFmtId="44" fontId="1" fillId="11" borderId="3" xfId="1" applyFont="1" applyFill="1" applyBorder="1" applyProtection="1"/>
    <xf numFmtId="44" fontId="1" fillId="11" borderId="2" xfId="1" applyFont="1" applyFill="1" applyBorder="1" applyProtection="1"/>
    <xf numFmtId="44" fontId="1" fillId="7" borderId="2" xfId="1" applyFont="1" applyFill="1" applyBorder="1" applyProtection="1">
      <protection locked="0"/>
    </xf>
    <xf numFmtId="0" fontId="1" fillId="11" borderId="2" xfId="0" applyFont="1" applyFill="1" applyBorder="1"/>
    <xf numFmtId="44" fontId="1" fillId="6" borderId="0" xfId="1" applyFont="1" applyFill="1" applyBorder="1" applyAlignment="1" applyProtection="1">
      <alignment horizontal="center"/>
      <protection locked="0"/>
    </xf>
    <xf numFmtId="44" fontId="0" fillId="6" borderId="0" xfId="0" applyNumberFormat="1" applyFill="1" applyAlignment="1">
      <alignment horizontal="center"/>
    </xf>
    <xf numFmtId="44" fontId="1" fillId="0" borderId="2" xfId="1" applyFont="1" applyBorder="1" applyProtection="1">
      <protection locked="0"/>
    </xf>
    <xf numFmtId="44" fontId="1" fillId="8" borderId="2" xfId="1" applyFont="1" applyFill="1" applyBorder="1" applyProtection="1"/>
    <xf numFmtId="2" fontId="1" fillId="0" borderId="0" xfId="0" applyNumberFormat="1" applyFont="1"/>
    <xf numFmtId="2" fontId="1" fillId="0" borderId="0" xfId="0" applyNumberFormat="1" applyFont="1" applyAlignment="1">
      <alignment wrapText="1"/>
    </xf>
    <xf numFmtId="2" fontId="1" fillId="3" borderId="2" xfId="0" applyNumberFormat="1" applyFont="1" applyFill="1" applyBorder="1" applyAlignment="1">
      <alignment horizontal="left"/>
    </xf>
    <xf numFmtId="44" fontId="1" fillId="0" borderId="2" xfId="1" applyFont="1" applyFill="1" applyBorder="1" applyAlignment="1" applyProtection="1">
      <alignment horizontal="left"/>
    </xf>
    <xf numFmtId="44" fontId="1" fillId="0" borderId="2" xfId="1" applyFont="1" applyFill="1" applyBorder="1"/>
    <xf numFmtId="44" fontId="1" fillId="6" borderId="2" xfId="1" applyFont="1" applyFill="1" applyBorder="1" applyAlignment="1" applyProtection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center"/>
    </xf>
    <xf numFmtId="4" fontId="1" fillId="0" borderId="0" xfId="1" applyNumberFormat="1" applyFont="1" applyFill="1" applyBorder="1" applyProtection="1">
      <protection locked="0"/>
    </xf>
    <xf numFmtId="4" fontId="1" fillId="0" borderId="0" xfId="0" applyNumberFormat="1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4" fontId="1" fillId="4" borderId="2" xfId="1" applyFont="1" applyFill="1" applyBorder="1"/>
    <xf numFmtId="4" fontId="1" fillId="0" borderId="0" xfId="0" applyNumberFormat="1" applyFont="1"/>
    <xf numFmtId="0" fontId="1" fillId="0" borderId="2" xfId="1" applyNumberFormat="1" applyFont="1" applyFill="1" applyBorder="1" applyAlignment="1">
      <alignment horizontal="center"/>
    </xf>
    <xf numFmtId="44" fontId="1" fillId="0" borderId="2" xfId="1" applyFont="1" applyBorder="1"/>
    <xf numFmtId="0" fontId="1" fillId="0" borderId="2" xfId="0" applyFont="1" applyBorder="1" applyAlignment="1">
      <alignment horizontal="left"/>
    </xf>
    <xf numFmtId="4" fontId="1" fillId="0" borderId="0" xfId="0" applyNumberFormat="1" applyFont="1" applyAlignment="1">
      <alignment horizontal="left"/>
    </xf>
    <xf numFmtId="44" fontId="1" fillId="0" borderId="0" xfId="1" applyFont="1" applyFill="1" applyBorder="1"/>
    <xf numFmtId="44" fontId="1" fillId="0" borderId="0" xfId="1" applyFont="1" applyBorder="1"/>
    <xf numFmtId="0" fontId="1" fillId="0" borderId="2" xfId="0" applyFont="1" applyBorder="1" applyAlignment="1">
      <alignment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4" fontId="1" fillId="0" borderId="0" xfId="1" applyFont="1" applyFill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44" fontId="3" fillId="0" borderId="0" xfId="0" applyNumberFormat="1" applyFont="1"/>
    <xf numFmtId="44" fontId="1" fillId="0" borderId="2" xfId="1" applyFont="1" applyFill="1" applyBorder="1" applyAlignment="1"/>
    <xf numFmtId="44" fontId="1" fillId="0" borderId="2" xfId="1" applyFont="1" applyBorder="1" applyAlignment="1">
      <alignment horizontal="center"/>
    </xf>
    <xf numFmtId="44" fontId="1" fillId="0" borderId="2" xfId="0" applyNumberFormat="1" applyFont="1" applyBorder="1"/>
    <xf numFmtId="8" fontId="1" fillId="0" borderId="2" xfId="0" applyNumberFormat="1" applyFont="1" applyBorder="1"/>
    <xf numFmtId="8" fontId="1" fillId="0" borderId="0" xfId="0" applyNumberFormat="1" applyFont="1"/>
    <xf numFmtId="0" fontId="4" fillId="0" borderId="0" xfId="0" applyFont="1"/>
    <xf numFmtId="44" fontId="1" fillId="5" borderId="0" xfId="1" applyFont="1" applyFill="1"/>
    <xf numFmtId="0" fontId="1" fillId="2" borderId="0" xfId="0" applyFont="1" applyFill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2" fontId="3" fillId="2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59C2-F387-43FB-9EB8-11E45195F630}">
  <sheetPr>
    <pageSetUpPr fitToPage="1"/>
  </sheetPr>
  <dimension ref="A1:AB255"/>
  <sheetViews>
    <sheetView showGridLines="0" tabSelected="1" zoomScale="70" zoomScaleNormal="70" zoomScaleSheetLayoutView="80" workbookViewId="0">
      <selection activeCell="A6" sqref="A6"/>
    </sheetView>
  </sheetViews>
  <sheetFormatPr defaultColWidth="9.140625" defaultRowHeight="12.75" x14ac:dyDescent="0.2"/>
  <cols>
    <col min="1" max="1" width="22.85546875" style="3" customWidth="1"/>
    <col min="2" max="2" width="14.42578125" style="3" customWidth="1"/>
    <col min="3" max="3" width="12.85546875" style="3" customWidth="1"/>
    <col min="4" max="4" width="12" style="3" customWidth="1"/>
    <col min="5" max="5" width="12.85546875" style="3" customWidth="1"/>
    <col min="6" max="6" width="12" style="3" customWidth="1"/>
    <col min="7" max="7" width="13.140625" style="3" customWidth="1"/>
    <col min="8" max="10" width="11.140625" style="3" customWidth="1"/>
    <col min="11" max="11" width="15.42578125" style="3" customWidth="1"/>
    <col min="12" max="13" width="11.140625" style="3" customWidth="1"/>
    <col min="14" max="14" width="13.42578125" style="3" customWidth="1"/>
    <col min="15" max="15" width="13.5703125" style="3" customWidth="1"/>
    <col min="16" max="16" width="10.5703125" style="3" customWidth="1"/>
    <col min="17" max="18" width="11.140625" style="3" customWidth="1"/>
    <col min="19" max="19" width="12" style="3" customWidth="1"/>
    <col min="20" max="21" width="11.140625" style="3" customWidth="1"/>
    <col min="22" max="22" width="11.140625" style="58" customWidth="1"/>
    <col min="23" max="23" width="11.140625" style="3" customWidth="1"/>
    <col min="24" max="37" width="9.140625" style="3"/>
    <col min="38" max="38" width="9.140625" style="3" customWidth="1"/>
    <col min="39" max="16384" width="9.140625" style="3"/>
  </cols>
  <sheetData>
    <row r="1" spans="1:23" x14ac:dyDescent="0.2">
      <c r="A1" s="1" t="s">
        <v>0</v>
      </c>
      <c r="B1" s="1"/>
      <c r="C1" s="2"/>
      <c r="D1" s="1"/>
      <c r="V1" s="3"/>
    </row>
    <row r="2" spans="1:23" x14ac:dyDescent="0.2">
      <c r="A2" s="4" t="s">
        <v>1</v>
      </c>
      <c r="B2" s="4"/>
      <c r="C2" s="4"/>
      <c r="D2" s="4"/>
      <c r="V2" s="3"/>
    </row>
    <row r="3" spans="1:23" s="6" customFormat="1" x14ac:dyDescent="0.2">
      <c r="A3" s="5"/>
      <c r="B3" s="5"/>
      <c r="C3" s="5"/>
      <c r="D3" s="5"/>
      <c r="E3" s="5"/>
      <c r="F3" s="5"/>
      <c r="G3" s="5">
        <v>2027</v>
      </c>
      <c r="H3" s="5">
        <v>2020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2026</v>
      </c>
      <c r="O3" s="5">
        <v>2023</v>
      </c>
      <c r="P3" s="5">
        <v>2010</v>
      </c>
      <c r="Q3" s="5">
        <v>2025</v>
      </c>
      <c r="R3" s="5">
        <v>2012</v>
      </c>
      <c r="S3" s="5">
        <v>2019</v>
      </c>
      <c r="T3" s="5">
        <v>2032</v>
      </c>
      <c r="U3" s="5">
        <v>2033</v>
      </c>
      <c r="V3" s="5">
        <v>2029</v>
      </c>
    </row>
    <row r="4" spans="1:23" ht="42.75" customHeight="1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8" t="s">
        <v>17</v>
      </c>
      <c r="Q4" s="7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9" t="s">
        <v>23</v>
      </c>
    </row>
    <row r="5" spans="1:23" ht="42" customHeight="1" x14ac:dyDescent="0.2">
      <c r="A5" s="10" t="s">
        <v>24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  <c r="U5" s="13"/>
      <c r="V5" s="14"/>
    </row>
    <row r="6" spans="1:23" x14ac:dyDescent="0.2">
      <c r="A6" s="15" t="s">
        <v>25</v>
      </c>
      <c r="B6" s="16">
        <f>SUM(F6:V6)</f>
        <v>3658.4</v>
      </c>
      <c r="C6" s="17">
        <v>1985.5</v>
      </c>
      <c r="D6" s="16"/>
      <c r="E6" s="16">
        <v>-1485.5</v>
      </c>
      <c r="F6" s="17">
        <f>SUM(C6:E6)</f>
        <v>500</v>
      </c>
      <c r="G6" s="17">
        <v>182.5</v>
      </c>
      <c r="H6" s="17">
        <v>328.5</v>
      </c>
      <c r="I6" s="17">
        <v>77</v>
      </c>
      <c r="J6" s="17">
        <v>161</v>
      </c>
      <c r="K6" s="17">
        <v>451.5</v>
      </c>
      <c r="L6" s="17">
        <v>48</v>
      </c>
      <c r="M6" s="17">
        <v>12</v>
      </c>
      <c r="N6" s="17">
        <v>10</v>
      </c>
      <c r="O6" s="17">
        <v>272</v>
      </c>
      <c r="P6" s="17">
        <v>0.5</v>
      </c>
      <c r="Q6" s="17">
        <v>5</v>
      </c>
      <c r="R6" s="17">
        <v>63.5</v>
      </c>
      <c r="S6" s="17">
        <v>56.5</v>
      </c>
      <c r="T6" s="17">
        <v>68</v>
      </c>
      <c r="U6" s="17">
        <v>30</v>
      </c>
      <c r="V6" s="18">
        <v>1392.4</v>
      </c>
      <c r="W6" s="19"/>
    </row>
    <row r="7" spans="1:23" x14ac:dyDescent="0.2">
      <c r="A7" s="15" t="s">
        <v>26</v>
      </c>
      <c r="B7" s="16">
        <f>SUM(F7:V7)</f>
        <v>5658.4</v>
      </c>
      <c r="C7" s="16"/>
      <c r="D7" s="17">
        <v>7416.71</v>
      </c>
      <c r="E7" s="17">
        <v>-4916.71</v>
      </c>
      <c r="F7" s="17">
        <f>SUM(C7:E7)</f>
        <v>2500</v>
      </c>
      <c r="G7" s="17">
        <v>182.5</v>
      </c>
      <c r="H7" s="17">
        <v>328.5</v>
      </c>
      <c r="I7" s="17">
        <v>77</v>
      </c>
      <c r="J7" s="17">
        <v>161</v>
      </c>
      <c r="K7" s="17">
        <v>451.5</v>
      </c>
      <c r="L7" s="17">
        <v>48</v>
      </c>
      <c r="M7" s="17">
        <v>12</v>
      </c>
      <c r="N7" s="17">
        <v>10</v>
      </c>
      <c r="O7" s="17">
        <v>272</v>
      </c>
      <c r="P7" s="17">
        <v>0.5</v>
      </c>
      <c r="Q7" s="17">
        <v>5</v>
      </c>
      <c r="R7" s="17">
        <v>63.5</v>
      </c>
      <c r="S7" s="17">
        <v>56.5</v>
      </c>
      <c r="T7" s="17">
        <v>68</v>
      </c>
      <c r="U7" s="17">
        <v>30</v>
      </c>
      <c r="V7" s="18">
        <f>V6</f>
        <v>1392.4</v>
      </c>
    </row>
    <row r="8" spans="1:23" x14ac:dyDescent="0.2">
      <c r="A8" s="15" t="s">
        <v>27</v>
      </c>
      <c r="B8" s="16">
        <f>SUM(F8:V8)</f>
        <v>5281.4</v>
      </c>
      <c r="C8" s="17">
        <v>2284</v>
      </c>
      <c r="D8" s="16"/>
      <c r="E8" s="16"/>
      <c r="F8" s="17">
        <v>2284</v>
      </c>
      <c r="G8" s="17">
        <v>182.5</v>
      </c>
      <c r="H8" s="17">
        <v>328.5</v>
      </c>
      <c r="I8" s="17">
        <v>77</v>
      </c>
      <c r="J8" s="17"/>
      <c r="K8" s="17">
        <v>451.5</v>
      </c>
      <c r="L8" s="17">
        <v>48</v>
      </c>
      <c r="M8" s="17">
        <v>12</v>
      </c>
      <c r="N8" s="17">
        <v>10</v>
      </c>
      <c r="O8" s="17">
        <v>272</v>
      </c>
      <c r="P8" s="17">
        <v>0.5</v>
      </c>
      <c r="Q8" s="17">
        <v>5</v>
      </c>
      <c r="R8" s="17">
        <v>63.5</v>
      </c>
      <c r="S8" s="17">
        <v>56.5</v>
      </c>
      <c r="T8" s="17">
        <v>68</v>
      </c>
      <c r="U8" s="17">
        <v>30</v>
      </c>
      <c r="V8" s="18">
        <f>V6</f>
        <v>1392.4</v>
      </c>
    </row>
    <row r="9" spans="1:23" x14ac:dyDescent="0.2">
      <c r="A9" s="15" t="s">
        <v>28</v>
      </c>
      <c r="B9" s="16">
        <f>SUM(F9:V9)</f>
        <v>10640.9</v>
      </c>
      <c r="C9" s="16"/>
      <c r="D9" s="17">
        <v>7643.5</v>
      </c>
      <c r="E9" s="17"/>
      <c r="F9" s="17">
        <v>7643.5</v>
      </c>
      <c r="G9" s="17">
        <v>182.5</v>
      </c>
      <c r="H9" s="17">
        <v>328.5</v>
      </c>
      <c r="I9" s="17">
        <v>77</v>
      </c>
      <c r="J9" s="17"/>
      <c r="K9" s="17">
        <v>451.5</v>
      </c>
      <c r="L9" s="17">
        <v>48</v>
      </c>
      <c r="M9" s="17">
        <v>12</v>
      </c>
      <c r="N9" s="17">
        <v>10</v>
      </c>
      <c r="O9" s="17">
        <v>272</v>
      </c>
      <c r="P9" s="17">
        <v>0.5</v>
      </c>
      <c r="Q9" s="17">
        <v>5</v>
      </c>
      <c r="R9" s="17">
        <v>63.5</v>
      </c>
      <c r="S9" s="17">
        <v>56.5</v>
      </c>
      <c r="T9" s="17">
        <v>68</v>
      </c>
      <c r="U9" s="17">
        <v>30</v>
      </c>
      <c r="V9" s="18">
        <f>V6</f>
        <v>1392.4</v>
      </c>
      <c r="W9" s="19"/>
    </row>
    <row r="10" spans="1:23" ht="42" customHeight="1" x14ac:dyDescent="0.2">
      <c r="A10" s="10" t="s">
        <v>29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3"/>
      <c r="U10" s="13"/>
      <c r="V10" s="14"/>
    </row>
    <row r="11" spans="1:23" x14ac:dyDescent="0.2">
      <c r="A11" s="5" t="s">
        <v>30</v>
      </c>
      <c r="B11" s="16">
        <f>SUM(F11:U11)</f>
        <v>185.26166666666663</v>
      </c>
      <c r="C11" s="17">
        <f>C6/12</f>
        <v>165.45833333333334</v>
      </c>
      <c r="D11" s="21"/>
      <c r="E11" s="16">
        <f t="shared" ref="E11:E21" si="0">F11-C11</f>
        <v>-123.78833333333334</v>
      </c>
      <c r="F11" s="17">
        <v>41.67</v>
      </c>
      <c r="G11" s="17">
        <v>15.15</v>
      </c>
      <c r="H11" s="17">
        <v>25.85</v>
      </c>
      <c r="I11" s="17">
        <v>6.1</v>
      </c>
      <c r="J11" s="17">
        <v>13.45</v>
      </c>
      <c r="K11" s="17">
        <v>38</v>
      </c>
      <c r="L11" s="17">
        <v>3.85</v>
      </c>
      <c r="M11" s="17">
        <v>1</v>
      </c>
      <c r="N11" s="17">
        <v>0.8</v>
      </c>
      <c r="O11" s="17">
        <v>20.8</v>
      </c>
      <c r="P11" s="17">
        <f>P6/12</f>
        <v>4.1666666666666664E-2</v>
      </c>
      <c r="Q11" s="17">
        <v>0.45</v>
      </c>
      <c r="R11" s="17">
        <v>5.45</v>
      </c>
      <c r="S11" s="17">
        <v>4.45</v>
      </c>
      <c r="T11" s="17">
        <v>5.7</v>
      </c>
      <c r="U11" s="17">
        <v>2.5</v>
      </c>
      <c r="V11" s="14"/>
    </row>
    <row r="12" spans="1:23" x14ac:dyDescent="0.2">
      <c r="A12" s="5" t="s">
        <v>31</v>
      </c>
      <c r="B12" s="16">
        <f>SUM(F12:U12)</f>
        <v>370.51999999999992</v>
      </c>
      <c r="C12" s="17">
        <f>C11*2</f>
        <v>330.91666666666669</v>
      </c>
      <c r="D12" s="21"/>
      <c r="E12" s="16">
        <f t="shared" si="0"/>
        <v>-247.57666666666668</v>
      </c>
      <c r="F12" s="17">
        <f t="shared" ref="F12:O12" si="1">F11*2</f>
        <v>83.34</v>
      </c>
      <c r="G12" s="17">
        <f t="shared" si="1"/>
        <v>30.3</v>
      </c>
      <c r="H12" s="17">
        <f t="shared" si="1"/>
        <v>51.7</v>
      </c>
      <c r="I12" s="17">
        <f t="shared" si="1"/>
        <v>12.2</v>
      </c>
      <c r="J12" s="17">
        <f t="shared" si="1"/>
        <v>26.9</v>
      </c>
      <c r="K12" s="17">
        <f t="shared" si="1"/>
        <v>76</v>
      </c>
      <c r="L12" s="17">
        <f t="shared" si="1"/>
        <v>7.7</v>
      </c>
      <c r="M12" s="17">
        <f t="shared" si="1"/>
        <v>2</v>
      </c>
      <c r="N12" s="17">
        <f t="shared" si="1"/>
        <v>1.6</v>
      </c>
      <c r="O12" s="17">
        <f t="shared" si="1"/>
        <v>41.6</v>
      </c>
      <c r="P12" s="17">
        <v>0.08</v>
      </c>
      <c r="Q12" s="17">
        <f>Q11*2</f>
        <v>0.9</v>
      </c>
      <c r="R12" s="17">
        <f>R11*2</f>
        <v>10.9</v>
      </c>
      <c r="S12" s="17">
        <f>S11*2</f>
        <v>8.9</v>
      </c>
      <c r="T12" s="17">
        <f>T11*2</f>
        <v>11.4</v>
      </c>
      <c r="U12" s="17">
        <f>U11*2</f>
        <v>5</v>
      </c>
      <c r="V12" s="14"/>
    </row>
    <row r="13" spans="1:23" x14ac:dyDescent="0.2">
      <c r="A13" s="5" t="s">
        <v>32</v>
      </c>
      <c r="B13" s="16">
        <f>SUM(F13:U13)</f>
        <v>555.78000000000009</v>
      </c>
      <c r="C13" s="17">
        <f>$C11*3</f>
        <v>496.375</v>
      </c>
      <c r="D13" s="21"/>
      <c r="E13" s="16">
        <f t="shared" si="0"/>
        <v>-371.36500000000001</v>
      </c>
      <c r="F13" s="17">
        <f t="shared" ref="F13:O13" si="2">F11*3</f>
        <v>125.01</v>
      </c>
      <c r="G13" s="17">
        <f t="shared" si="2"/>
        <v>45.45</v>
      </c>
      <c r="H13" s="17">
        <f t="shared" si="2"/>
        <v>77.550000000000011</v>
      </c>
      <c r="I13" s="17">
        <f t="shared" si="2"/>
        <v>18.299999999999997</v>
      </c>
      <c r="J13" s="17">
        <f t="shared" si="2"/>
        <v>40.349999999999994</v>
      </c>
      <c r="K13" s="17">
        <f t="shared" si="2"/>
        <v>114</v>
      </c>
      <c r="L13" s="17">
        <f t="shared" si="2"/>
        <v>11.55</v>
      </c>
      <c r="M13" s="17">
        <f t="shared" si="2"/>
        <v>3</v>
      </c>
      <c r="N13" s="17">
        <f t="shared" si="2"/>
        <v>2.4000000000000004</v>
      </c>
      <c r="O13" s="17">
        <f t="shared" si="2"/>
        <v>62.400000000000006</v>
      </c>
      <c r="P13" s="17">
        <v>0.12</v>
      </c>
      <c r="Q13" s="17">
        <f>Q11*3</f>
        <v>1.35</v>
      </c>
      <c r="R13" s="17">
        <f>R11*3</f>
        <v>16.350000000000001</v>
      </c>
      <c r="S13" s="17">
        <f>S11*3</f>
        <v>13.350000000000001</v>
      </c>
      <c r="T13" s="17">
        <f>T11*3</f>
        <v>17.100000000000001</v>
      </c>
      <c r="U13" s="17">
        <f>U11*3</f>
        <v>7.5</v>
      </c>
      <c r="V13" s="14"/>
    </row>
    <row r="14" spans="1:23" x14ac:dyDescent="0.2">
      <c r="A14" s="5" t="s">
        <v>33</v>
      </c>
      <c r="B14" s="16">
        <f>SUM(F14:U14)</f>
        <v>741.03999999999985</v>
      </c>
      <c r="C14" s="17">
        <f>C11*4</f>
        <v>661.83333333333337</v>
      </c>
      <c r="D14" s="21"/>
      <c r="E14" s="16">
        <f t="shared" si="0"/>
        <v>-495.15333333333336</v>
      </c>
      <c r="F14" s="17">
        <f t="shared" ref="F14:O14" si="3">F11*4</f>
        <v>166.68</v>
      </c>
      <c r="G14" s="17">
        <f t="shared" si="3"/>
        <v>60.6</v>
      </c>
      <c r="H14" s="17">
        <f t="shared" si="3"/>
        <v>103.4</v>
      </c>
      <c r="I14" s="17">
        <f t="shared" si="3"/>
        <v>24.4</v>
      </c>
      <c r="J14" s="17">
        <f t="shared" si="3"/>
        <v>53.8</v>
      </c>
      <c r="K14" s="17">
        <f t="shared" si="3"/>
        <v>152</v>
      </c>
      <c r="L14" s="17">
        <f t="shared" si="3"/>
        <v>15.4</v>
      </c>
      <c r="M14" s="17">
        <f t="shared" si="3"/>
        <v>4</v>
      </c>
      <c r="N14" s="17">
        <f t="shared" si="3"/>
        <v>3.2</v>
      </c>
      <c r="O14" s="17">
        <f t="shared" si="3"/>
        <v>83.2</v>
      </c>
      <c r="P14" s="17">
        <v>0.16</v>
      </c>
      <c r="Q14" s="17">
        <f>Q11*4</f>
        <v>1.8</v>
      </c>
      <c r="R14" s="17">
        <f>R11*4</f>
        <v>21.8</v>
      </c>
      <c r="S14" s="17">
        <f>S11*4</f>
        <v>17.8</v>
      </c>
      <c r="T14" s="17">
        <f>T11*4</f>
        <v>22.8</v>
      </c>
      <c r="U14" s="17">
        <f>U11*4</f>
        <v>10</v>
      </c>
      <c r="V14" s="14"/>
    </row>
    <row r="15" spans="1:23" x14ac:dyDescent="0.2">
      <c r="A15" s="5" t="s">
        <v>34</v>
      </c>
      <c r="B15" s="16">
        <f>SUM(F15:U15)</f>
        <v>926.30000000000007</v>
      </c>
      <c r="C15" s="17">
        <f>C11*5</f>
        <v>827.29166666666674</v>
      </c>
      <c r="D15" s="21"/>
      <c r="E15" s="16">
        <f t="shared" si="0"/>
        <v>-618.94166666666672</v>
      </c>
      <c r="F15" s="17">
        <f t="shared" ref="F15:O15" si="4">F11*5</f>
        <v>208.35000000000002</v>
      </c>
      <c r="G15" s="17">
        <f t="shared" si="4"/>
        <v>75.75</v>
      </c>
      <c r="H15" s="17">
        <f t="shared" si="4"/>
        <v>129.25</v>
      </c>
      <c r="I15" s="17">
        <f t="shared" si="4"/>
        <v>30.5</v>
      </c>
      <c r="J15" s="17">
        <f t="shared" si="4"/>
        <v>67.25</v>
      </c>
      <c r="K15" s="17">
        <f t="shared" si="4"/>
        <v>190</v>
      </c>
      <c r="L15" s="17">
        <f t="shared" si="4"/>
        <v>19.25</v>
      </c>
      <c r="M15" s="17">
        <f t="shared" si="4"/>
        <v>5</v>
      </c>
      <c r="N15" s="17">
        <f t="shared" si="4"/>
        <v>4</v>
      </c>
      <c r="O15" s="17">
        <f t="shared" si="4"/>
        <v>104</v>
      </c>
      <c r="P15" s="17">
        <v>0.2</v>
      </c>
      <c r="Q15" s="17">
        <f>Q11*5</f>
        <v>2.25</v>
      </c>
      <c r="R15" s="17">
        <f>R11*5</f>
        <v>27.25</v>
      </c>
      <c r="S15" s="17">
        <f>S11*5</f>
        <v>22.25</v>
      </c>
      <c r="T15" s="17">
        <f>T11*5</f>
        <v>28.5</v>
      </c>
      <c r="U15" s="17">
        <f>U11*5</f>
        <v>12.5</v>
      </c>
      <c r="V15" s="14"/>
    </row>
    <row r="16" spans="1:23" x14ac:dyDescent="0.2">
      <c r="A16" s="5" t="s">
        <v>35</v>
      </c>
      <c r="B16" s="16">
        <f t="shared" ref="B16:B21" si="5">SUM(F16:V16)</f>
        <v>2503.96</v>
      </c>
      <c r="C16" s="17">
        <f>C11*6</f>
        <v>992.75</v>
      </c>
      <c r="D16" s="21"/>
      <c r="E16" s="16">
        <f t="shared" si="0"/>
        <v>-742.73</v>
      </c>
      <c r="F16" s="17">
        <f t="shared" ref="F16:O16" si="6">F11*6</f>
        <v>250.02</v>
      </c>
      <c r="G16" s="17">
        <f t="shared" si="6"/>
        <v>90.9</v>
      </c>
      <c r="H16" s="17">
        <f t="shared" si="6"/>
        <v>155.10000000000002</v>
      </c>
      <c r="I16" s="17">
        <f t="shared" si="6"/>
        <v>36.599999999999994</v>
      </c>
      <c r="J16" s="17">
        <f t="shared" si="6"/>
        <v>80.699999999999989</v>
      </c>
      <c r="K16" s="17">
        <f t="shared" si="6"/>
        <v>228</v>
      </c>
      <c r="L16" s="17">
        <f t="shared" si="6"/>
        <v>23.1</v>
      </c>
      <c r="M16" s="17">
        <f t="shared" si="6"/>
        <v>6</v>
      </c>
      <c r="N16" s="17">
        <f t="shared" si="6"/>
        <v>4.8000000000000007</v>
      </c>
      <c r="O16" s="17">
        <f t="shared" si="6"/>
        <v>124.80000000000001</v>
      </c>
      <c r="P16" s="17">
        <v>0.24</v>
      </c>
      <c r="Q16" s="17">
        <f>Q11*6</f>
        <v>2.7</v>
      </c>
      <c r="R16" s="17">
        <f>R11*6</f>
        <v>32.700000000000003</v>
      </c>
      <c r="S16" s="17">
        <f>S11*6</f>
        <v>26.700000000000003</v>
      </c>
      <c r="T16" s="17">
        <f>T11*6</f>
        <v>34.200000000000003</v>
      </c>
      <c r="U16" s="17">
        <f>U11*6</f>
        <v>15</v>
      </c>
      <c r="V16" s="18">
        <f>V6</f>
        <v>1392.4</v>
      </c>
    </row>
    <row r="17" spans="1:22" x14ac:dyDescent="0.2">
      <c r="A17" s="5" t="s">
        <v>36</v>
      </c>
      <c r="B17" s="16">
        <f t="shared" si="5"/>
        <v>2689.2200000000003</v>
      </c>
      <c r="C17" s="17">
        <f>C11*7</f>
        <v>1158.2083333333335</v>
      </c>
      <c r="D17" s="21"/>
      <c r="E17" s="16">
        <f t="shared" si="0"/>
        <v>-866.51833333333343</v>
      </c>
      <c r="F17" s="17">
        <f t="shared" ref="F17:O17" si="7">F11*7</f>
        <v>291.69</v>
      </c>
      <c r="G17" s="17">
        <f t="shared" si="7"/>
        <v>106.05</v>
      </c>
      <c r="H17" s="17">
        <f t="shared" si="7"/>
        <v>180.95000000000002</v>
      </c>
      <c r="I17" s="17">
        <f t="shared" si="7"/>
        <v>42.699999999999996</v>
      </c>
      <c r="J17" s="17">
        <f t="shared" si="7"/>
        <v>94.149999999999991</v>
      </c>
      <c r="K17" s="17">
        <f t="shared" si="7"/>
        <v>266</v>
      </c>
      <c r="L17" s="17">
        <f t="shared" si="7"/>
        <v>26.95</v>
      </c>
      <c r="M17" s="17">
        <f t="shared" si="7"/>
        <v>7</v>
      </c>
      <c r="N17" s="17">
        <f t="shared" si="7"/>
        <v>5.6000000000000005</v>
      </c>
      <c r="O17" s="17">
        <f t="shared" si="7"/>
        <v>145.6</v>
      </c>
      <c r="P17" s="17">
        <v>0.28000000000000003</v>
      </c>
      <c r="Q17" s="17">
        <f>Q11*7</f>
        <v>3.15</v>
      </c>
      <c r="R17" s="17">
        <f>R11*7</f>
        <v>38.15</v>
      </c>
      <c r="S17" s="17">
        <f>S11*7</f>
        <v>31.150000000000002</v>
      </c>
      <c r="T17" s="17">
        <f>T11*7</f>
        <v>39.9</v>
      </c>
      <c r="U17" s="17">
        <f>U11*7</f>
        <v>17.5</v>
      </c>
      <c r="V17" s="18">
        <f>V7</f>
        <v>1392.4</v>
      </c>
    </row>
    <row r="18" spans="1:22" x14ac:dyDescent="0.2">
      <c r="A18" s="5" t="s">
        <v>37</v>
      </c>
      <c r="B18" s="16">
        <f t="shared" si="5"/>
        <v>2874.4799999999996</v>
      </c>
      <c r="C18" s="17">
        <f>C11*8</f>
        <v>1323.6666666666667</v>
      </c>
      <c r="D18" s="21"/>
      <c r="E18" s="16">
        <f t="shared" si="0"/>
        <v>-990.30666666666673</v>
      </c>
      <c r="F18" s="17">
        <f t="shared" ref="F18:O18" si="8">F11*8</f>
        <v>333.36</v>
      </c>
      <c r="G18" s="17">
        <f t="shared" si="8"/>
        <v>121.2</v>
      </c>
      <c r="H18" s="17">
        <f t="shared" si="8"/>
        <v>206.8</v>
      </c>
      <c r="I18" s="17">
        <f t="shared" si="8"/>
        <v>48.8</v>
      </c>
      <c r="J18" s="17">
        <f t="shared" si="8"/>
        <v>107.6</v>
      </c>
      <c r="K18" s="17">
        <f t="shared" si="8"/>
        <v>304</v>
      </c>
      <c r="L18" s="17">
        <f t="shared" si="8"/>
        <v>30.8</v>
      </c>
      <c r="M18" s="17">
        <f t="shared" si="8"/>
        <v>8</v>
      </c>
      <c r="N18" s="17">
        <f t="shared" si="8"/>
        <v>6.4</v>
      </c>
      <c r="O18" s="17">
        <f t="shared" si="8"/>
        <v>166.4</v>
      </c>
      <c r="P18" s="17">
        <v>0.32</v>
      </c>
      <c r="Q18" s="17">
        <f>Q11*8</f>
        <v>3.6</v>
      </c>
      <c r="R18" s="17">
        <f>R11*8</f>
        <v>43.6</v>
      </c>
      <c r="S18" s="17">
        <f>S11*8</f>
        <v>35.6</v>
      </c>
      <c r="T18" s="17">
        <f>T11*8</f>
        <v>45.6</v>
      </c>
      <c r="U18" s="17">
        <f>U11*8</f>
        <v>20</v>
      </c>
      <c r="V18" s="18">
        <f>V8</f>
        <v>1392.4</v>
      </c>
    </row>
    <row r="19" spans="1:22" x14ac:dyDescent="0.2">
      <c r="A19" s="5" t="s">
        <v>38</v>
      </c>
      <c r="B19" s="16">
        <f t="shared" si="5"/>
        <v>3059.74</v>
      </c>
      <c r="C19" s="17">
        <f>C11*9</f>
        <v>1489.125</v>
      </c>
      <c r="D19" s="21"/>
      <c r="E19" s="16">
        <f t="shared" si="0"/>
        <v>-1114.095</v>
      </c>
      <c r="F19" s="17">
        <f t="shared" ref="F19:O19" si="9">F11*9</f>
        <v>375.03000000000003</v>
      </c>
      <c r="G19" s="17">
        <f t="shared" si="9"/>
        <v>136.35</v>
      </c>
      <c r="H19" s="17">
        <f t="shared" si="9"/>
        <v>232.65</v>
      </c>
      <c r="I19" s="17">
        <f t="shared" si="9"/>
        <v>54.9</v>
      </c>
      <c r="J19" s="17">
        <f t="shared" si="9"/>
        <v>121.05</v>
      </c>
      <c r="K19" s="17">
        <f t="shared" si="9"/>
        <v>342</v>
      </c>
      <c r="L19" s="17">
        <f t="shared" si="9"/>
        <v>34.65</v>
      </c>
      <c r="M19" s="17">
        <f t="shared" si="9"/>
        <v>9</v>
      </c>
      <c r="N19" s="17">
        <f t="shared" si="9"/>
        <v>7.2</v>
      </c>
      <c r="O19" s="17">
        <f t="shared" si="9"/>
        <v>187.20000000000002</v>
      </c>
      <c r="P19" s="17">
        <v>0.36</v>
      </c>
      <c r="Q19" s="17">
        <f>Q11*9</f>
        <v>4.05</v>
      </c>
      <c r="R19" s="17">
        <f>R11*9</f>
        <v>49.050000000000004</v>
      </c>
      <c r="S19" s="17">
        <f>S11*9</f>
        <v>40.050000000000004</v>
      </c>
      <c r="T19" s="17">
        <f>T11*9</f>
        <v>51.300000000000004</v>
      </c>
      <c r="U19" s="17">
        <f>U11*9</f>
        <v>22.5</v>
      </c>
      <c r="V19" s="18">
        <f>V9</f>
        <v>1392.4</v>
      </c>
    </row>
    <row r="20" spans="1:22" x14ac:dyDescent="0.2">
      <c r="A20" s="5" t="s">
        <v>39</v>
      </c>
      <c r="B20" s="16">
        <f t="shared" si="5"/>
        <v>3245</v>
      </c>
      <c r="C20" s="17">
        <f>C11*10</f>
        <v>1654.5833333333335</v>
      </c>
      <c r="D20" s="21"/>
      <c r="E20" s="16">
        <f t="shared" si="0"/>
        <v>-1237.8833333333334</v>
      </c>
      <c r="F20" s="17">
        <f t="shared" ref="F20:O20" si="10">F11*10</f>
        <v>416.70000000000005</v>
      </c>
      <c r="G20" s="17">
        <f t="shared" si="10"/>
        <v>151.5</v>
      </c>
      <c r="H20" s="17">
        <f t="shared" si="10"/>
        <v>258.5</v>
      </c>
      <c r="I20" s="17">
        <f t="shared" si="10"/>
        <v>61</v>
      </c>
      <c r="J20" s="17">
        <f t="shared" si="10"/>
        <v>134.5</v>
      </c>
      <c r="K20" s="17">
        <f t="shared" si="10"/>
        <v>380</v>
      </c>
      <c r="L20" s="17">
        <f t="shared" si="10"/>
        <v>38.5</v>
      </c>
      <c r="M20" s="17">
        <f t="shared" si="10"/>
        <v>10</v>
      </c>
      <c r="N20" s="17">
        <f t="shared" si="10"/>
        <v>8</v>
      </c>
      <c r="O20" s="17">
        <f t="shared" si="10"/>
        <v>208</v>
      </c>
      <c r="P20" s="17">
        <v>0.4</v>
      </c>
      <c r="Q20" s="17">
        <f>Q11*10</f>
        <v>4.5</v>
      </c>
      <c r="R20" s="17">
        <f>R11*10</f>
        <v>54.5</v>
      </c>
      <c r="S20" s="17">
        <f>S11*10</f>
        <v>44.5</v>
      </c>
      <c r="T20" s="17">
        <f>T11*10</f>
        <v>57</v>
      </c>
      <c r="U20" s="17">
        <f>U11*10</f>
        <v>25</v>
      </c>
      <c r="V20" s="18">
        <f>V16</f>
        <v>1392.4</v>
      </c>
    </row>
    <row r="21" spans="1:22" x14ac:dyDescent="0.2">
      <c r="A21" s="5" t="s">
        <v>40</v>
      </c>
      <c r="B21" s="16">
        <f t="shared" si="5"/>
        <v>3430.26</v>
      </c>
      <c r="C21" s="17">
        <f>C11*11</f>
        <v>1820.0416666666667</v>
      </c>
      <c r="D21" s="21"/>
      <c r="E21" s="16">
        <f t="shared" si="0"/>
        <v>-1361.6716666666666</v>
      </c>
      <c r="F21" s="17">
        <f t="shared" ref="F21:O21" si="11">F11*11</f>
        <v>458.37</v>
      </c>
      <c r="G21" s="17">
        <f t="shared" si="11"/>
        <v>166.65</v>
      </c>
      <c r="H21" s="17">
        <f t="shared" si="11"/>
        <v>284.35000000000002</v>
      </c>
      <c r="I21" s="17">
        <f t="shared" si="11"/>
        <v>67.099999999999994</v>
      </c>
      <c r="J21" s="17">
        <f t="shared" si="11"/>
        <v>147.94999999999999</v>
      </c>
      <c r="K21" s="17">
        <f t="shared" si="11"/>
        <v>418</v>
      </c>
      <c r="L21" s="17">
        <f t="shared" si="11"/>
        <v>42.35</v>
      </c>
      <c r="M21" s="17">
        <f t="shared" si="11"/>
        <v>11</v>
      </c>
      <c r="N21" s="17">
        <f t="shared" si="11"/>
        <v>8.8000000000000007</v>
      </c>
      <c r="O21" s="17">
        <f t="shared" si="11"/>
        <v>228.8</v>
      </c>
      <c r="P21" s="17">
        <v>0.44</v>
      </c>
      <c r="Q21" s="17">
        <f>Q11*11</f>
        <v>4.95</v>
      </c>
      <c r="R21" s="17">
        <f>R11*11</f>
        <v>59.95</v>
      </c>
      <c r="S21" s="17">
        <f>S11*11</f>
        <v>48.95</v>
      </c>
      <c r="T21" s="17">
        <f>T11*11</f>
        <v>62.7</v>
      </c>
      <c r="U21" s="17">
        <f>U11*11</f>
        <v>27.5</v>
      </c>
      <c r="V21" s="18">
        <f>V16</f>
        <v>1392.4</v>
      </c>
    </row>
    <row r="22" spans="1:22" ht="42" customHeight="1" x14ac:dyDescent="0.2">
      <c r="A22" s="10" t="s">
        <v>41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4"/>
    </row>
    <row r="23" spans="1:22" x14ac:dyDescent="0.2">
      <c r="A23" s="5" t="s">
        <v>30</v>
      </c>
      <c r="B23" s="16">
        <f t="shared" ref="B23:B33" si="12">SUM(F23:V23)</f>
        <v>351.92</v>
      </c>
      <c r="C23" s="22"/>
      <c r="D23" s="17">
        <f>D7/12</f>
        <v>618.05916666666667</v>
      </c>
      <c r="E23" s="17">
        <f>F23-D23</f>
        <v>-409.72916666666663</v>
      </c>
      <c r="F23" s="17">
        <v>208.33</v>
      </c>
      <c r="G23" s="17">
        <f t="shared" ref="G23:O23" si="13">G11</f>
        <v>15.15</v>
      </c>
      <c r="H23" s="17">
        <f t="shared" si="13"/>
        <v>25.85</v>
      </c>
      <c r="I23" s="17">
        <f t="shared" si="13"/>
        <v>6.1</v>
      </c>
      <c r="J23" s="17">
        <f t="shared" si="13"/>
        <v>13.45</v>
      </c>
      <c r="K23" s="17">
        <f t="shared" si="13"/>
        <v>38</v>
      </c>
      <c r="L23" s="17">
        <f t="shared" si="13"/>
        <v>3.85</v>
      </c>
      <c r="M23" s="17">
        <f t="shared" si="13"/>
        <v>1</v>
      </c>
      <c r="N23" s="17">
        <f t="shared" si="13"/>
        <v>0.8</v>
      </c>
      <c r="O23" s="17">
        <f t="shared" si="13"/>
        <v>20.8</v>
      </c>
      <c r="P23" s="17">
        <v>0.04</v>
      </c>
      <c r="Q23" s="17">
        <f>Q11</f>
        <v>0.45</v>
      </c>
      <c r="R23" s="17">
        <f>R11</f>
        <v>5.45</v>
      </c>
      <c r="S23" s="17">
        <f>S11</f>
        <v>4.45</v>
      </c>
      <c r="T23" s="17">
        <v>5.7</v>
      </c>
      <c r="U23" s="17">
        <f>U11</f>
        <v>2.5</v>
      </c>
      <c r="V23" s="14"/>
    </row>
    <row r="24" spans="1:22" x14ac:dyDescent="0.2">
      <c r="A24" s="5" t="s">
        <v>31</v>
      </c>
      <c r="B24" s="16">
        <f t="shared" si="12"/>
        <v>703.84</v>
      </c>
      <c r="C24" s="22"/>
      <c r="D24" s="17">
        <f>D23*2</f>
        <v>1236.1183333333333</v>
      </c>
      <c r="E24" s="17">
        <f t="shared" ref="E24:E33" si="14">F24-D24</f>
        <v>-819.45833333333326</v>
      </c>
      <c r="F24" s="17">
        <f t="shared" ref="F24:O24" si="15">F23*2</f>
        <v>416.66</v>
      </c>
      <c r="G24" s="17">
        <f t="shared" si="15"/>
        <v>30.3</v>
      </c>
      <c r="H24" s="17">
        <f t="shared" si="15"/>
        <v>51.7</v>
      </c>
      <c r="I24" s="17">
        <f t="shared" si="15"/>
        <v>12.2</v>
      </c>
      <c r="J24" s="17">
        <f t="shared" si="15"/>
        <v>26.9</v>
      </c>
      <c r="K24" s="17">
        <f t="shared" si="15"/>
        <v>76</v>
      </c>
      <c r="L24" s="17">
        <f t="shared" si="15"/>
        <v>7.7</v>
      </c>
      <c r="M24" s="17">
        <f t="shared" si="15"/>
        <v>2</v>
      </c>
      <c r="N24" s="17">
        <f t="shared" si="15"/>
        <v>1.6</v>
      </c>
      <c r="O24" s="17">
        <f t="shared" si="15"/>
        <v>41.6</v>
      </c>
      <c r="P24" s="17">
        <v>0.08</v>
      </c>
      <c r="Q24" s="17">
        <f>Q23*2</f>
        <v>0.9</v>
      </c>
      <c r="R24" s="17">
        <f>R23*2</f>
        <v>10.9</v>
      </c>
      <c r="S24" s="17">
        <f>S23*2</f>
        <v>8.9</v>
      </c>
      <c r="T24" s="17">
        <f>T23*2</f>
        <v>11.4</v>
      </c>
      <c r="U24" s="17">
        <f>U23*2</f>
        <v>5</v>
      </c>
      <c r="V24" s="14"/>
    </row>
    <row r="25" spans="1:22" x14ac:dyDescent="0.2">
      <c r="A25" s="5" t="s">
        <v>32</v>
      </c>
      <c r="B25" s="16">
        <f t="shared" si="12"/>
        <v>1055.7599999999998</v>
      </c>
      <c r="C25" s="22"/>
      <c r="D25" s="17">
        <f>D23*3</f>
        <v>1854.1775</v>
      </c>
      <c r="E25" s="17">
        <f t="shared" si="14"/>
        <v>-1229.1875</v>
      </c>
      <c r="F25" s="17">
        <f t="shared" ref="F25:O25" si="16">F23*3</f>
        <v>624.99</v>
      </c>
      <c r="G25" s="17">
        <f t="shared" si="16"/>
        <v>45.45</v>
      </c>
      <c r="H25" s="17">
        <f t="shared" si="16"/>
        <v>77.550000000000011</v>
      </c>
      <c r="I25" s="17">
        <f t="shared" si="16"/>
        <v>18.299999999999997</v>
      </c>
      <c r="J25" s="17">
        <f t="shared" si="16"/>
        <v>40.349999999999994</v>
      </c>
      <c r="K25" s="17">
        <f t="shared" si="16"/>
        <v>114</v>
      </c>
      <c r="L25" s="17">
        <f t="shared" si="16"/>
        <v>11.55</v>
      </c>
      <c r="M25" s="17">
        <f t="shared" si="16"/>
        <v>3</v>
      </c>
      <c r="N25" s="17">
        <f t="shared" si="16"/>
        <v>2.4000000000000004</v>
      </c>
      <c r="O25" s="17">
        <f t="shared" si="16"/>
        <v>62.400000000000006</v>
      </c>
      <c r="P25" s="17">
        <v>0.12</v>
      </c>
      <c r="Q25" s="17">
        <f>Q23*3</f>
        <v>1.35</v>
      </c>
      <c r="R25" s="17">
        <f>R23*3</f>
        <v>16.350000000000001</v>
      </c>
      <c r="S25" s="17">
        <f>S23*3</f>
        <v>13.350000000000001</v>
      </c>
      <c r="T25" s="17">
        <f>T23*3</f>
        <v>17.100000000000001</v>
      </c>
      <c r="U25" s="17">
        <f>U23*3</f>
        <v>7.5</v>
      </c>
      <c r="V25" s="14"/>
    </row>
    <row r="26" spans="1:22" x14ac:dyDescent="0.2">
      <c r="A26" s="5" t="s">
        <v>33</v>
      </c>
      <c r="B26" s="16">
        <f t="shared" si="12"/>
        <v>1407.68</v>
      </c>
      <c r="C26" s="22"/>
      <c r="D26" s="17">
        <f>D23*4</f>
        <v>2472.2366666666667</v>
      </c>
      <c r="E26" s="17">
        <f t="shared" si="14"/>
        <v>-1638.9166666666665</v>
      </c>
      <c r="F26" s="17">
        <f t="shared" ref="F26:O26" si="17">F23*4</f>
        <v>833.32</v>
      </c>
      <c r="G26" s="17">
        <f t="shared" si="17"/>
        <v>60.6</v>
      </c>
      <c r="H26" s="17">
        <f t="shared" si="17"/>
        <v>103.4</v>
      </c>
      <c r="I26" s="17">
        <f t="shared" si="17"/>
        <v>24.4</v>
      </c>
      <c r="J26" s="17">
        <f t="shared" si="17"/>
        <v>53.8</v>
      </c>
      <c r="K26" s="17">
        <f t="shared" si="17"/>
        <v>152</v>
      </c>
      <c r="L26" s="17">
        <f t="shared" si="17"/>
        <v>15.4</v>
      </c>
      <c r="M26" s="17">
        <f t="shared" si="17"/>
        <v>4</v>
      </c>
      <c r="N26" s="17">
        <f t="shared" si="17"/>
        <v>3.2</v>
      </c>
      <c r="O26" s="17">
        <f t="shared" si="17"/>
        <v>83.2</v>
      </c>
      <c r="P26" s="17">
        <v>0.16</v>
      </c>
      <c r="Q26" s="17">
        <f>Q23*4</f>
        <v>1.8</v>
      </c>
      <c r="R26" s="17">
        <f>R23*4</f>
        <v>21.8</v>
      </c>
      <c r="S26" s="17">
        <f>S23*4</f>
        <v>17.8</v>
      </c>
      <c r="T26" s="17">
        <f>T23*4</f>
        <v>22.8</v>
      </c>
      <c r="U26" s="17">
        <f>U23*4</f>
        <v>10</v>
      </c>
      <c r="V26" s="14"/>
    </row>
    <row r="27" spans="1:22" x14ac:dyDescent="0.2">
      <c r="A27" s="5" t="s">
        <v>34</v>
      </c>
      <c r="B27" s="16">
        <f t="shared" si="12"/>
        <v>1759.6000000000001</v>
      </c>
      <c r="C27" s="22"/>
      <c r="D27" s="17">
        <f>D23*5</f>
        <v>3090.2958333333336</v>
      </c>
      <c r="E27" s="17">
        <f t="shared" si="14"/>
        <v>-2048.6458333333335</v>
      </c>
      <c r="F27" s="17">
        <f t="shared" ref="F27:O27" si="18">F23*5</f>
        <v>1041.6500000000001</v>
      </c>
      <c r="G27" s="17">
        <f t="shared" si="18"/>
        <v>75.75</v>
      </c>
      <c r="H27" s="17">
        <f t="shared" si="18"/>
        <v>129.25</v>
      </c>
      <c r="I27" s="17">
        <f t="shared" si="18"/>
        <v>30.5</v>
      </c>
      <c r="J27" s="17">
        <f t="shared" si="18"/>
        <v>67.25</v>
      </c>
      <c r="K27" s="17">
        <f t="shared" si="18"/>
        <v>190</v>
      </c>
      <c r="L27" s="17">
        <f t="shared" si="18"/>
        <v>19.25</v>
      </c>
      <c r="M27" s="17">
        <f t="shared" si="18"/>
        <v>5</v>
      </c>
      <c r="N27" s="17">
        <f t="shared" si="18"/>
        <v>4</v>
      </c>
      <c r="O27" s="17">
        <f t="shared" si="18"/>
        <v>104</v>
      </c>
      <c r="P27" s="17">
        <v>0.2</v>
      </c>
      <c r="Q27" s="17">
        <f>Q23*5</f>
        <v>2.25</v>
      </c>
      <c r="R27" s="17">
        <f>R23*5</f>
        <v>27.25</v>
      </c>
      <c r="S27" s="17">
        <f>S23*5</f>
        <v>22.25</v>
      </c>
      <c r="T27" s="17">
        <f>T23*5</f>
        <v>28.5</v>
      </c>
      <c r="U27" s="17">
        <f>U23*5</f>
        <v>12.5</v>
      </c>
      <c r="V27" s="14"/>
    </row>
    <row r="28" spans="1:22" x14ac:dyDescent="0.2">
      <c r="A28" s="5" t="s">
        <v>35</v>
      </c>
      <c r="B28" s="16">
        <f t="shared" si="12"/>
        <v>3503.9199999999996</v>
      </c>
      <c r="C28" s="22"/>
      <c r="D28" s="17">
        <f>D23*6</f>
        <v>3708.355</v>
      </c>
      <c r="E28" s="17">
        <f t="shared" si="14"/>
        <v>-2458.375</v>
      </c>
      <c r="F28" s="17">
        <f t="shared" ref="F28:O28" si="19">F23*6</f>
        <v>1249.98</v>
      </c>
      <c r="G28" s="17">
        <f t="shared" si="19"/>
        <v>90.9</v>
      </c>
      <c r="H28" s="17">
        <f t="shared" si="19"/>
        <v>155.10000000000002</v>
      </c>
      <c r="I28" s="17">
        <f t="shared" si="19"/>
        <v>36.599999999999994</v>
      </c>
      <c r="J28" s="17">
        <f t="shared" si="19"/>
        <v>80.699999999999989</v>
      </c>
      <c r="K28" s="17">
        <f t="shared" si="19"/>
        <v>228</v>
      </c>
      <c r="L28" s="17">
        <f t="shared" si="19"/>
        <v>23.1</v>
      </c>
      <c r="M28" s="17">
        <f t="shared" si="19"/>
        <v>6</v>
      </c>
      <c r="N28" s="17">
        <f t="shared" si="19"/>
        <v>4.8000000000000007</v>
      </c>
      <c r="O28" s="17">
        <f t="shared" si="19"/>
        <v>124.80000000000001</v>
      </c>
      <c r="P28" s="17">
        <v>0.24</v>
      </c>
      <c r="Q28" s="17">
        <f>Q23*6</f>
        <v>2.7</v>
      </c>
      <c r="R28" s="17">
        <f>R23*6</f>
        <v>32.700000000000003</v>
      </c>
      <c r="S28" s="17">
        <f>S23*6</f>
        <v>26.700000000000003</v>
      </c>
      <c r="T28" s="17">
        <f>T23*6</f>
        <v>34.200000000000003</v>
      </c>
      <c r="U28" s="17">
        <f>U23*6</f>
        <v>15</v>
      </c>
      <c r="V28" s="18">
        <f>V6</f>
        <v>1392.4</v>
      </c>
    </row>
    <row r="29" spans="1:22" x14ac:dyDescent="0.2">
      <c r="A29" s="5" t="s">
        <v>36</v>
      </c>
      <c r="B29" s="16">
        <f t="shared" si="12"/>
        <v>3855.8400000000006</v>
      </c>
      <c r="C29" s="22"/>
      <c r="D29" s="17">
        <f>D23*7</f>
        <v>4326.4141666666665</v>
      </c>
      <c r="E29" s="17">
        <f t="shared" si="14"/>
        <v>-2868.1041666666661</v>
      </c>
      <c r="F29" s="17">
        <f t="shared" ref="F29:O29" si="20">F23*7</f>
        <v>1458.3100000000002</v>
      </c>
      <c r="G29" s="17">
        <f t="shared" si="20"/>
        <v>106.05</v>
      </c>
      <c r="H29" s="17">
        <f t="shared" si="20"/>
        <v>180.95000000000002</v>
      </c>
      <c r="I29" s="17">
        <f t="shared" si="20"/>
        <v>42.699999999999996</v>
      </c>
      <c r="J29" s="17">
        <f t="shared" si="20"/>
        <v>94.149999999999991</v>
      </c>
      <c r="K29" s="17">
        <f t="shared" si="20"/>
        <v>266</v>
      </c>
      <c r="L29" s="17">
        <f t="shared" si="20"/>
        <v>26.95</v>
      </c>
      <c r="M29" s="17">
        <f t="shared" si="20"/>
        <v>7</v>
      </c>
      <c r="N29" s="17">
        <f t="shared" si="20"/>
        <v>5.6000000000000005</v>
      </c>
      <c r="O29" s="17">
        <f t="shared" si="20"/>
        <v>145.6</v>
      </c>
      <c r="P29" s="17">
        <v>0.28000000000000003</v>
      </c>
      <c r="Q29" s="17">
        <f>Q23*7</f>
        <v>3.15</v>
      </c>
      <c r="R29" s="17">
        <f>R23*7</f>
        <v>38.15</v>
      </c>
      <c r="S29" s="17">
        <f>S23*7</f>
        <v>31.150000000000002</v>
      </c>
      <c r="T29" s="17">
        <f>T23*7</f>
        <v>39.9</v>
      </c>
      <c r="U29" s="17">
        <f>U23*7</f>
        <v>17.5</v>
      </c>
      <c r="V29" s="18">
        <f>V7</f>
        <v>1392.4</v>
      </c>
    </row>
    <row r="30" spans="1:22" x14ac:dyDescent="0.2">
      <c r="A30" s="5" t="s">
        <v>37</v>
      </c>
      <c r="B30" s="16">
        <f t="shared" si="12"/>
        <v>4207.76</v>
      </c>
      <c r="C30" s="22"/>
      <c r="D30" s="17">
        <f>D23*8</f>
        <v>4944.4733333333334</v>
      </c>
      <c r="E30" s="17">
        <f t="shared" si="14"/>
        <v>-3277.833333333333</v>
      </c>
      <c r="F30" s="17">
        <f t="shared" ref="F30:O30" si="21">F23*8</f>
        <v>1666.64</v>
      </c>
      <c r="G30" s="17">
        <f t="shared" si="21"/>
        <v>121.2</v>
      </c>
      <c r="H30" s="17">
        <f t="shared" si="21"/>
        <v>206.8</v>
      </c>
      <c r="I30" s="17">
        <f t="shared" si="21"/>
        <v>48.8</v>
      </c>
      <c r="J30" s="17">
        <f t="shared" si="21"/>
        <v>107.6</v>
      </c>
      <c r="K30" s="17">
        <f t="shared" si="21"/>
        <v>304</v>
      </c>
      <c r="L30" s="17">
        <f t="shared" si="21"/>
        <v>30.8</v>
      </c>
      <c r="M30" s="17">
        <f t="shared" si="21"/>
        <v>8</v>
      </c>
      <c r="N30" s="17">
        <f t="shared" si="21"/>
        <v>6.4</v>
      </c>
      <c r="O30" s="17">
        <f t="shared" si="21"/>
        <v>166.4</v>
      </c>
      <c r="P30" s="17">
        <v>0.32</v>
      </c>
      <c r="Q30" s="17">
        <f>Q23*8</f>
        <v>3.6</v>
      </c>
      <c r="R30" s="17">
        <f>R23*8</f>
        <v>43.6</v>
      </c>
      <c r="S30" s="17">
        <f>S23*8</f>
        <v>35.6</v>
      </c>
      <c r="T30" s="17">
        <f>T23*8</f>
        <v>45.6</v>
      </c>
      <c r="U30" s="17">
        <f>U23*8</f>
        <v>20</v>
      </c>
      <c r="V30" s="18">
        <f>V8</f>
        <v>1392.4</v>
      </c>
    </row>
    <row r="31" spans="1:22" x14ac:dyDescent="0.2">
      <c r="A31" s="5" t="s">
        <v>38</v>
      </c>
      <c r="B31" s="16">
        <f t="shared" si="12"/>
        <v>4559.68</v>
      </c>
      <c r="C31" s="22"/>
      <c r="D31" s="17">
        <f>D23*9</f>
        <v>5562.5325000000003</v>
      </c>
      <c r="E31" s="17">
        <f t="shared" si="14"/>
        <v>-3687.5625</v>
      </c>
      <c r="F31" s="17">
        <f t="shared" ref="F31:O31" si="22">F23*9</f>
        <v>1874.97</v>
      </c>
      <c r="G31" s="17">
        <f t="shared" si="22"/>
        <v>136.35</v>
      </c>
      <c r="H31" s="17">
        <f t="shared" si="22"/>
        <v>232.65</v>
      </c>
      <c r="I31" s="17">
        <f t="shared" si="22"/>
        <v>54.9</v>
      </c>
      <c r="J31" s="17">
        <f t="shared" si="22"/>
        <v>121.05</v>
      </c>
      <c r="K31" s="17">
        <f t="shared" si="22"/>
        <v>342</v>
      </c>
      <c r="L31" s="17">
        <f t="shared" si="22"/>
        <v>34.65</v>
      </c>
      <c r="M31" s="17">
        <f t="shared" si="22"/>
        <v>9</v>
      </c>
      <c r="N31" s="17">
        <f t="shared" si="22"/>
        <v>7.2</v>
      </c>
      <c r="O31" s="17">
        <f t="shared" si="22"/>
        <v>187.20000000000002</v>
      </c>
      <c r="P31" s="17">
        <v>0.36</v>
      </c>
      <c r="Q31" s="17">
        <f>Q23*9</f>
        <v>4.05</v>
      </c>
      <c r="R31" s="17">
        <f>R23*9</f>
        <v>49.050000000000004</v>
      </c>
      <c r="S31" s="17">
        <f>S23*9</f>
        <v>40.050000000000004</v>
      </c>
      <c r="T31" s="17">
        <f>T23*9</f>
        <v>51.300000000000004</v>
      </c>
      <c r="U31" s="17">
        <f>U23*9</f>
        <v>22.5</v>
      </c>
      <c r="V31" s="18">
        <f>V9</f>
        <v>1392.4</v>
      </c>
    </row>
    <row r="32" spans="1:22" x14ac:dyDescent="0.2">
      <c r="A32" s="5" t="s">
        <v>39</v>
      </c>
      <c r="B32" s="16">
        <f t="shared" si="12"/>
        <v>4911.6000000000004</v>
      </c>
      <c r="C32" s="22"/>
      <c r="D32" s="17">
        <f>D23*10</f>
        <v>6180.5916666666672</v>
      </c>
      <c r="E32" s="17">
        <f t="shared" si="14"/>
        <v>-4097.291666666667</v>
      </c>
      <c r="F32" s="17">
        <f t="shared" ref="F32:O32" si="23">F23*10</f>
        <v>2083.3000000000002</v>
      </c>
      <c r="G32" s="17">
        <f t="shared" si="23"/>
        <v>151.5</v>
      </c>
      <c r="H32" s="17">
        <f t="shared" si="23"/>
        <v>258.5</v>
      </c>
      <c r="I32" s="17">
        <f t="shared" si="23"/>
        <v>61</v>
      </c>
      <c r="J32" s="17">
        <f t="shared" si="23"/>
        <v>134.5</v>
      </c>
      <c r="K32" s="17">
        <f t="shared" si="23"/>
        <v>380</v>
      </c>
      <c r="L32" s="17">
        <f t="shared" si="23"/>
        <v>38.5</v>
      </c>
      <c r="M32" s="17">
        <f t="shared" si="23"/>
        <v>10</v>
      </c>
      <c r="N32" s="17">
        <f t="shared" si="23"/>
        <v>8</v>
      </c>
      <c r="O32" s="17">
        <f t="shared" si="23"/>
        <v>208</v>
      </c>
      <c r="P32" s="17">
        <v>0.4</v>
      </c>
      <c r="Q32" s="17">
        <f>Q23*10</f>
        <v>4.5</v>
      </c>
      <c r="R32" s="17">
        <f>R23*10</f>
        <v>54.5</v>
      </c>
      <c r="S32" s="17">
        <f>S23*10</f>
        <v>44.5</v>
      </c>
      <c r="T32" s="17">
        <f>T23*10</f>
        <v>57</v>
      </c>
      <c r="U32" s="17">
        <f>U23*10</f>
        <v>25</v>
      </c>
      <c r="V32" s="18">
        <f>V28</f>
        <v>1392.4</v>
      </c>
    </row>
    <row r="33" spans="1:22" x14ac:dyDescent="0.2">
      <c r="A33" s="5" t="s">
        <v>40</v>
      </c>
      <c r="B33" s="16">
        <f t="shared" si="12"/>
        <v>5263.5199999999995</v>
      </c>
      <c r="C33" s="22"/>
      <c r="D33" s="17">
        <f>D23*11</f>
        <v>6798.6508333333331</v>
      </c>
      <c r="E33" s="17">
        <f t="shared" si="14"/>
        <v>-4507.020833333333</v>
      </c>
      <c r="F33" s="17">
        <f t="shared" ref="F33:O33" si="24">F23*11</f>
        <v>2291.63</v>
      </c>
      <c r="G33" s="17">
        <f t="shared" si="24"/>
        <v>166.65</v>
      </c>
      <c r="H33" s="17">
        <f t="shared" si="24"/>
        <v>284.35000000000002</v>
      </c>
      <c r="I33" s="17">
        <f t="shared" si="24"/>
        <v>67.099999999999994</v>
      </c>
      <c r="J33" s="17">
        <f t="shared" si="24"/>
        <v>147.94999999999999</v>
      </c>
      <c r="K33" s="17">
        <f t="shared" si="24"/>
        <v>418</v>
      </c>
      <c r="L33" s="17">
        <f t="shared" si="24"/>
        <v>42.35</v>
      </c>
      <c r="M33" s="17">
        <f t="shared" si="24"/>
        <v>11</v>
      </c>
      <c r="N33" s="17">
        <f t="shared" si="24"/>
        <v>8.8000000000000007</v>
      </c>
      <c r="O33" s="17">
        <f t="shared" si="24"/>
        <v>228.8</v>
      </c>
      <c r="P33" s="17">
        <v>0.44</v>
      </c>
      <c r="Q33" s="17">
        <f>Q23*11</f>
        <v>4.95</v>
      </c>
      <c r="R33" s="17">
        <f>R23*11</f>
        <v>59.95</v>
      </c>
      <c r="S33" s="17">
        <f>S23*11</f>
        <v>48.95</v>
      </c>
      <c r="T33" s="17">
        <f>T23*11</f>
        <v>62.7</v>
      </c>
      <c r="U33" s="17">
        <f>U23*11</f>
        <v>27.5</v>
      </c>
      <c r="V33" s="18">
        <f>V28</f>
        <v>1392.4</v>
      </c>
    </row>
    <row r="34" spans="1:22" ht="15" customHeight="1" x14ac:dyDescent="0.2">
      <c r="A34" s="23" t="s">
        <v>42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V34" s="26"/>
    </row>
    <row r="35" spans="1:22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6"/>
    </row>
    <row r="36" spans="1:22" ht="42.75" customHeight="1" x14ac:dyDescent="0.2">
      <c r="A36" s="7" t="s">
        <v>2</v>
      </c>
      <c r="B36" s="7" t="s">
        <v>3</v>
      </c>
      <c r="C36" s="7" t="s">
        <v>43</v>
      </c>
      <c r="D36" s="7" t="s">
        <v>44</v>
      </c>
      <c r="E36" s="7"/>
      <c r="F36" s="7"/>
      <c r="G36" s="7" t="s">
        <v>8</v>
      </c>
      <c r="H36" s="7" t="s">
        <v>9</v>
      </c>
      <c r="I36" s="7" t="s">
        <v>10</v>
      </c>
      <c r="J36" s="7" t="s">
        <v>11</v>
      </c>
      <c r="K36" s="7" t="s">
        <v>12</v>
      </c>
      <c r="L36" s="7" t="s">
        <v>13</v>
      </c>
      <c r="M36" s="7" t="s">
        <v>14</v>
      </c>
      <c r="N36" s="7" t="s">
        <v>15</v>
      </c>
      <c r="O36" s="7" t="s">
        <v>16</v>
      </c>
      <c r="P36" s="8" t="s">
        <v>17</v>
      </c>
      <c r="Q36" s="7" t="s">
        <v>18</v>
      </c>
      <c r="R36" s="8" t="s">
        <v>19</v>
      </c>
      <c r="S36" s="8" t="s">
        <v>20</v>
      </c>
      <c r="T36" s="8" t="s">
        <v>21</v>
      </c>
      <c r="U36" s="8" t="s">
        <v>22</v>
      </c>
      <c r="V36" s="9" t="s">
        <v>23</v>
      </c>
    </row>
    <row r="37" spans="1:22" ht="32.25" customHeight="1" x14ac:dyDescent="0.2">
      <c r="A37" s="27" t="s">
        <v>45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14"/>
    </row>
    <row r="38" spans="1:22" x14ac:dyDescent="0.2">
      <c r="A38" s="5" t="s">
        <v>30</v>
      </c>
      <c r="B38" s="16">
        <f t="shared" ref="B38:B45" si="25">SUM(C38:V38)</f>
        <v>369.1177777777778</v>
      </c>
      <c r="C38" s="17">
        <f>C8/9</f>
        <v>253.77777777777777</v>
      </c>
      <c r="D38" s="29"/>
      <c r="E38" s="17"/>
      <c r="F38" s="17"/>
      <c r="G38" s="17">
        <v>7.55</v>
      </c>
      <c r="H38" s="17">
        <v>18.649999999999999</v>
      </c>
      <c r="I38" s="17">
        <f>I11</f>
        <v>6.1</v>
      </c>
      <c r="J38" s="28"/>
      <c r="K38" s="17">
        <f>K11</f>
        <v>38</v>
      </c>
      <c r="L38" s="17">
        <f>L11</f>
        <v>3.85</v>
      </c>
      <c r="M38" s="17">
        <f>M11</f>
        <v>1</v>
      </c>
      <c r="N38" s="17">
        <v>0.8</v>
      </c>
      <c r="O38" s="17">
        <f>O11</f>
        <v>20.8</v>
      </c>
      <c r="P38" s="17">
        <v>0.04</v>
      </c>
      <c r="Q38" s="17">
        <f>Q11</f>
        <v>0.45</v>
      </c>
      <c r="R38" s="17">
        <f>R11</f>
        <v>5.45</v>
      </c>
      <c r="S38" s="17">
        <v>4.45</v>
      </c>
      <c r="T38" s="17">
        <v>5.7</v>
      </c>
      <c r="U38" s="17">
        <f>U11</f>
        <v>2.5</v>
      </c>
      <c r="V38" s="14"/>
    </row>
    <row r="39" spans="1:22" x14ac:dyDescent="0.2">
      <c r="A39" s="5" t="s">
        <v>31</v>
      </c>
      <c r="B39" s="16">
        <f t="shared" si="25"/>
        <v>738.23555555555561</v>
      </c>
      <c r="C39" s="17">
        <f>$C$38*2</f>
        <v>507.55555555555554</v>
      </c>
      <c r="D39" s="21"/>
      <c r="E39" s="17"/>
      <c r="F39" s="17"/>
      <c r="G39" s="17">
        <f>G38*2</f>
        <v>15.1</v>
      </c>
      <c r="H39" s="17">
        <f>H38*2</f>
        <v>37.299999999999997</v>
      </c>
      <c r="I39" s="17">
        <f>I38*2</f>
        <v>12.2</v>
      </c>
      <c r="J39" s="20"/>
      <c r="K39" s="17">
        <f>K38*2</f>
        <v>76</v>
      </c>
      <c r="L39" s="17">
        <f>L38*2</f>
        <v>7.7</v>
      </c>
      <c r="M39" s="17">
        <f>M38*2</f>
        <v>2</v>
      </c>
      <c r="N39" s="17">
        <f>N38*2</f>
        <v>1.6</v>
      </c>
      <c r="O39" s="17">
        <f>O38*2</f>
        <v>41.6</v>
      </c>
      <c r="P39" s="17">
        <v>0.08</v>
      </c>
      <c r="Q39" s="17">
        <f>Q38*2</f>
        <v>0.9</v>
      </c>
      <c r="R39" s="17">
        <f>R38*2</f>
        <v>10.9</v>
      </c>
      <c r="S39" s="17">
        <f>S38*2</f>
        <v>8.9</v>
      </c>
      <c r="T39" s="17">
        <f>T38*2</f>
        <v>11.4</v>
      </c>
      <c r="U39" s="17">
        <f>U38*2</f>
        <v>5</v>
      </c>
      <c r="V39" s="14"/>
    </row>
    <row r="40" spans="1:22" x14ac:dyDescent="0.2">
      <c r="A40" s="5" t="s">
        <v>32</v>
      </c>
      <c r="B40" s="16">
        <f t="shared" si="25"/>
        <v>1107.3533333333328</v>
      </c>
      <c r="C40" s="17">
        <f>$C$38*3</f>
        <v>761.33333333333326</v>
      </c>
      <c r="D40" s="21"/>
      <c r="E40" s="17"/>
      <c r="F40" s="17"/>
      <c r="G40" s="17">
        <f>G38*3</f>
        <v>22.65</v>
      </c>
      <c r="H40" s="17">
        <f>H38*3</f>
        <v>55.949999999999996</v>
      </c>
      <c r="I40" s="17">
        <f>I38*3</f>
        <v>18.299999999999997</v>
      </c>
      <c r="J40" s="20"/>
      <c r="K40" s="17">
        <f>K38*3</f>
        <v>114</v>
      </c>
      <c r="L40" s="17">
        <f>L38*3</f>
        <v>11.55</v>
      </c>
      <c r="M40" s="17">
        <f>M38*3</f>
        <v>3</v>
      </c>
      <c r="N40" s="17">
        <f>N38*3</f>
        <v>2.4000000000000004</v>
      </c>
      <c r="O40" s="17">
        <f>O38*3</f>
        <v>62.400000000000006</v>
      </c>
      <c r="P40" s="17">
        <v>0.12</v>
      </c>
      <c r="Q40" s="17">
        <f>Q38*3</f>
        <v>1.35</v>
      </c>
      <c r="R40" s="17">
        <f>R38*3</f>
        <v>16.350000000000001</v>
      </c>
      <c r="S40" s="17">
        <f>S38*3</f>
        <v>13.350000000000001</v>
      </c>
      <c r="T40" s="17">
        <f>T38*3</f>
        <v>17.100000000000001</v>
      </c>
      <c r="U40" s="17">
        <f>U38*3</f>
        <v>7.5</v>
      </c>
      <c r="V40" s="14"/>
    </row>
    <row r="41" spans="1:22" x14ac:dyDescent="0.2">
      <c r="A41" s="5" t="s">
        <v>33</v>
      </c>
      <c r="B41" s="16">
        <f t="shared" si="25"/>
        <v>1476.4711111111112</v>
      </c>
      <c r="C41" s="17">
        <f>$C$38*4</f>
        <v>1015.1111111111111</v>
      </c>
      <c r="D41" s="21"/>
      <c r="E41" s="17"/>
      <c r="F41" s="17"/>
      <c r="G41" s="17">
        <f>G38*4</f>
        <v>30.2</v>
      </c>
      <c r="H41" s="17">
        <f>H38*4</f>
        <v>74.599999999999994</v>
      </c>
      <c r="I41" s="17">
        <f>I38*4</f>
        <v>24.4</v>
      </c>
      <c r="J41" s="20"/>
      <c r="K41" s="17">
        <f>K38*4</f>
        <v>152</v>
      </c>
      <c r="L41" s="17">
        <f>L38*4</f>
        <v>15.4</v>
      </c>
      <c r="M41" s="17">
        <f>M38*4</f>
        <v>4</v>
      </c>
      <c r="N41" s="17">
        <f>N38*4</f>
        <v>3.2</v>
      </c>
      <c r="O41" s="17">
        <f>O38*4</f>
        <v>83.2</v>
      </c>
      <c r="P41" s="17">
        <v>0.16</v>
      </c>
      <c r="Q41" s="17">
        <f>Q38*4</f>
        <v>1.8</v>
      </c>
      <c r="R41" s="17">
        <f>R38*4</f>
        <v>21.8</v>
      </c>
      <c r="S41" s="17">
        <f>S38*4</f>
        <v>17.8</v>
      </c>
      <c r="T41" s="17">
        <f>T38*4</f>
        <v>22.8</v>
      </c>
      <c r="U41" s="17">
        <f>U38*4</f>
        <v>10</v>
      </c>
      <c r="V41" s="14"/>
    </row>
    <row r="42" spans="1:22" x14ac:dyDescent="0.2">
      <c r="A42" s="5" t="s">
        <v>34</v>
      </c>
      <c r="B42" s="16">
        <f t="shared" si="25"/>
        <v>1845.588888888889</v>
      </c>
      <c r="C42" s="17">
        <f>$C$38*5</f>
        <v>1268.8888888888889</v>
      </c>
      <c r="D42" s="21"/>
      <c r="E42" s="17"/>
      <c r="F42" s="17"/>
      <c r="G42" s="17">
        <f>G38*5</f>
        <v>37.75</v>
      </c>
      <c r="H42" s="17">
        <f>H38*5</f>
        <v>93.25</v>
      </c>
      <c r="I42" s="17">
        <f>I38*5</f>
        <v>30.5</v>
      </c>
      <c r="J42" s="20"/>
      <c r="K42" s="17">
        <f>K38*5</f>
        <v>190</v>
      </c>
      <c r="L42" s="17">
        <f>L38*5</f>
        <v>19.25</v>
      </c>
      <c r="M42" s="17">
        <f>M38*5</f>
        <v>5</v>
      </c>
      <c r="N42" s="17">
        <f>N38*5</f>
        <v>4</v>
      </c>
      <c r="O42" s="17">
        <f>O38*5</f>
        <v>104</v>
      </c>
      <c r="P42" s="17">
        <v>0.2</v>
      </c>
      <c r="Q42" s="17">
        <f>Q38*5</f>
        <v>2.25</v>
      </c>
      <c r="R42" s="17">
        <f>R38*5</f>
        <v>27.25</v>
      </c>
      <c r="S42" s="17">
        <f>S38*5</f>
        <v>22.25</v>
      </c>
      <c r="T42" s="17">
        <f>T38*5</f>
        <v>28.5</v>
      </c>
      <c r="U42" s="17">
        <f>U38*5</f>
        <v>12.5</v>
      </c>
      <c r="V42" s="14"/>
    </row>
    <row r="43" spans="1:22" x14ac:dyDescent="0.2">
      <c r="A43" s="5" t="s">
        <v>35</v>
      </c>
      <c r="B43" s="16">
        <f t="shared" si="25"/>
        <v>3607.1066666666657</v>
      </c>
      <c r="C43" s="17">
        <f>$C$38*6</f>
        <v>1522.6666666666665</v>
      </c>
      <c r="D43" s="21"/>
      <c r="E43" s="17"/>
      <c r="F43" s="17"/>
      <c r="G43" s="17">
        <f>G38*6</f>
        <v>45.3</v>
      </c>
      <c r="H43" s="17">
        <f>H38*6</f>
        <v>111.89999999999999</v>
      </c>
      <c r="I43" s="17">
        <f>I38*6</f>
        <v>36.599999999999994</v>
      </c>
      <c r="J43" s="20"/>
      <c r="K43" s="17">
        <f>K38*6</f>
        <v>228</v>
      </c>
      <c r="L43" s="17">
        <f>L38*6</f>
        <v>23.1</v>
      </c>
      <c r="M43" s="17">
        <f>M38*6</f>
        <v>6</v>
      </c>
      <c r="N43" s="17">
        <f>N38*6</f>
        <v>4.8000000000000007</v>
      </c>
      <c r="O43" s="17">
        <f>O38*6</f>
        <v>124.80000000000001</v>
      </c>
      <c r="P43" s="17">
        <v>0.24</v>
      </c>
      <c r="Q43" s="17">
        <f>Q38*6</f>
        <v>2.7</v>
      </c>
      <c r="R43" s="17">
        <f>R38*6</f>
        <v>32.700000000000003</v>
      </c>
      <c r="S43" s="17">
        <f>S38*6</f>
        <v>26.700000000000003</v>
      </c>
      <c r="T43" s="17">
        <f>T38*6</f>
        <v>34.200000000000003</v>
      </c>
      <c r="U43" s="17">
        <f>U38*6</f>
        <v>15</v>
      </c>
      <c r="V43" s="18">
        <f>V6</f>
        <v>1392.4</v>
      </c>
    </row>
    <row r="44" spans="1:22" x14ac:dyDescent="0.2">
      <c r="A44" s="5" t="s">
        <v>36</v>
      </c>
      <c r="B44" s="16">
        <f t="shared" si="25"/>
        <v>3976.2244444444445</v>
      </c>
      <c r="C44" s="17">
        <f>$C$38*7</f>
        <v>1776.4444444444443</v>
      </c>
      <c r="D44" s="21"/>
      <c r="E44" s="17"/>
      <c r="F44" s="17"/>
      <c r="G44" s="17">
        <f>G38*7</f>
        <v>52.85</v>
      </c>
      <c r="H44" s="17">
        <f>H38*7</f>
        <v>130.54999999999998</v>
      </c>
      <c r="I44" s="17">
        <f>I38*7</f>
        <v>42.699999999999996</v>
      </c>
      <c r="J44" s="20"/>
      <c r="K44" s="17">
        <f>K38*7</f>
        <v>266</v>
      </c>
      <c r="L44" s="17">
        <f>L38*7</f>
        <v>26.95</v>
      </c>
      <c r="M44" s="17">
        <f>M38*7</f>
        <v>7</v>
      </c>
      <c r="N44" s="17">
        <f>N38*7</f>
        <v>5.6000000000000005</v>
      </c>
      <c r="O44" s="17">
        <f>O38*7</f>
        <v>145.6</v>
      </c>
      <c r="P44" s="17">
        <v>0.28000000000000003</v>
      </c>
      <c r="Q44" s="17">
        <f>Q38*7</f>
        <v>3.15</v>
      </c>
      <c r="R44" s="17">
        <f>R38*7</f>
        <v>38.15</v>
      </c>
      <c r="S44" s="17">
        <f>S38*7</f>
        <v>31.150000000000002</v>
      </c>
      <c r="T44" s="17">
        <f>T38*7</f>
        <v>39.9</v>
      </c>
      <c r="U44" s="17">
        <f>U38*7</f>
        <v>17.5</v>
      </c>
      <c r="V44" s="18">
        <f>V43</f>
        <v>1392.4</v>
      </c>
    </row>
    <row r="45" spans="1:22" x14ac:dyDescent="0.2">
      <c r="A45" s="5" t="s">
        <v>37</v>
      </c>
      <c r="B45" s="16">
        <f t="shared" si="25"/>
        <v>4345.3422222222225</v>
      </c>
      <c r="C45" s="17">
        <f>$C$38*8</f>
        <v>2030.2222222222222</v>
      </c>
      <c r="D45" s="21"/>
      <c r="E45" s="17"/>
      <c r="F45" s="17"/>
      <c r="G45" s="17">
        <f>G38*8</f>
        <v>60.4</v>
      </c>
      <c r="H45" s="17">
        <f>H38*8</f>
        <v>149.19999999999999</v>
      </c>
      <c r="I45" s="17">
        <f>I38*8</f>
        <v>48.8</v>
      </c>
      <c r="J45" s="20"/>
      <c r="K45" s="17">
        <f>K38*8</f>
        <v>304</v>
      </c>
      <c r="L45" s="17">
        <f>L38*8</f>
        <v>30.8</v>
      </c>
      <c r="M45" s="17">
        <f>M38*8</f>
        <v>8</v>
      </c>
      <c r="N45" s="17">
        <f>N38*8</f>
        <v>6.4</v>
      </c>
      <c r="O45" s="17">
        <f>O38*8</f>
        <v>166.4</v>
      </c>
      <c r="P45" s="17">
        <v>0.32</v>
      </c>
      <c r="Q45" s="17">
        <f>Q38*8</f>
        <v>3.6</v>
      </c>
      <c r="R45" s="17">
        <f>R38*8</f>
        <v>43.6</v>
      </c>
      <c r="S45" s="17">
        <f>S38*8</f>
        <v>35.6</v>
      </c>
      <c r="T45" s="17">
        <f>T38*8</f>
        <v>45.6</v>
      </c>
      <c r="U45" s="17">
        <f>U38*8</f>
        <v>20</v>
      </c>
      <c r="V45" s="18">
        <f>V43</f>
        <v>1392.4</v>
      </c>
    </row>
    <row r="46" spans="1:22" ht="32.25" customHeight="1" x14ac:dyDescent="0.2">
      <c r="A46" s="30" t="s">
        <v>46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31"/>
    </row>
    <row r="47" spans="1:22" x14ac:dyDescent="0.2">
      <c r="A47" s="5" t="s">
        <v>30</v>
      </c>
      <c r="B47" s="16">
        <f t="shared" ref="B47:B54" si="26">SUM(C47:V47)</f>
        <v>964.61777777777786</v>
      </c>
      <c r="C47" s="21" t="s">
        <v>47</v>
      </c>
      <c r="D47" s="17">
        <f>D9/9</f>
        <v>849.27777777777783</v>
      </c>
      <c r="E47" s="17"/>
      <c r="F47" s="17"/>
      <c r="G47" s="17">
        <f>G38</f>
        <v>7.55</v>
      </c>
      <c r="H47" s="17">
        <f>H38</f>
        <v>18.649999999999999</v>
      </c>
      <c r="I47" s="17">
        <f>I38</f>
        <v>6.1</v>
      </c>
      <c r="J47" s="20"/>
      <c r="K47" s="17">
        <f>K38</f>
        <v>38</v>
      </c>
      <c r="L47" s="17">
        <f>L38</f>
        <v>3.85</v>
      </c>
      <c r="M47" s="17">
        <f>M38</f>
        <v>1</v>
      </c>
      <c r="N47" s="17">
        <f>N38</f>
        <v>0.8</v>
      </c>
      <c r="O47" s="17">
        <f>O38</f>
        <v>20.8</v>
      </c>
      <c r="P47" s="17">
        <v>0.04</v>
      </c>
      <c r="Q47" s="17">
        <f>Q38</f>
        <v>0.45</v>
      </c>
      <c r="R47" s="17">
        <f>R38</f>
        <v>5.45</v>
      </c>
      <c r="S47" s="17">
        <f>S38</f>
        <v>4.45</v>
      </c>
      <c r="T47" s="17">
        <v>5.7</v>
      </c>
      <c r="U47" s="17">
        <f>U38</f>
        <v>2.5</v>
      </c>
      <c r="V47" s="31"/>
    </row>
    <row r="48" spans="1:22" x14ac:dyDescent="0.2">
      <c r="A48" s="5" t="s">
        <v>31</v>
      </c>
      <c r="B48" s="16">
        <f t="shared" si="26"/>
        <v>1929.2355555555557</v>
      </c>
      <c r="C48" s="21"/>
      <c r="D48" s="17">
        <f>$D$47*2</f>
        <v>1698.5555555555557</v>
      </c>
      <c r="E48" s="17"/>
      <c r="F48" s="17"/>
      <c r="G48" s="17">
        <f>G47*2</f>
        <v>15.1</v>
      </c>
      <c r="H48" s="17">
        <f>H47*2</f>
        <v>37.299999999999997</v>
      </c>
      <c r="I48" s="17">
        <f>I47*2</f>
        <v>12.2</v>
      </c>
      <c r="J48" s="20"/>
      <c r="K48" s="17">
        <f>K47*2</f>
        <v>76</v>
      </c>
      <c r="L48" s="17">
        <f>L47*2</f>
        <v>7.7</v>
      </c>
      <c r="M48" s="17">
        <f>M47*2</f>
        <v>2</v>
      </c>
      <c r="N48" s="17">
        <f>N47*2</f>
        <v>1.6</v>
      </c>
      <c r="O48" s="17">
        <f>O47*2</f>
        <v>41.6</v>
      </c>
      <c r="P48" s="17">
        <v>0.08</v>
      </c>
      <c r="Q48" s="17">
        <f>Q47*2</f>
        <v>0.9</v>
      </c>
      <c r="R48" s="17">
        <f>R47*2</f>
        <v>10.9</v>
      </c>
      <c r="S48" s="17">
        <f>S47*2</f>
        <v>8.9</v>
      </c>
      <c r="T48" s="17">
        <f>T47*2</f>
        <v>11.4</v>
      </c>
      <c r="U48" s="17">
        <f>U47*2</f>
        <v>5</v>
      </c>
      <c r="V48" s="31"/>
    </row>
    <row r="49" spans="1:23" x14ac:dyDescent="0.2">
      <c r="A49" s="5" t="s">
        <v>32</v>
      </c>
      <c r="B49" s="16">
        <f t="shared" si="26"/>
        <v>2893.8533333333335</v>
      </c>
      <c r="C49" s="21"/>
      <c r="D49" s="17">
        <f>$D$47*3</f>
        <v>2547.8333333333335</v>
      </c>
      <c r="E49" s="17"/>
      <c r="F49" s="17"/>
      <c r="G49" s="17">
        <f>G47*3</f>
        <v>22.65</v>
      </c>
      <c r="H49" s="17">
        <f>H47*3</f>
        <v>55.949999999999996</v>
      </c>
      <c r="I49" s="17">
        <f>I47*3</f>
        <v>18.299999999999997</v>
      </c>
      <c r="J49" s="20"/>
      <c r="K49" s="17">
        <f>K47*3</f>
        <v>114</v>
      </c>
      <c r="L49" s="17">
        <f>L47*3</f>
        <v>11.55</v>
      </c>
      <c r="M49" s="17">
        <f>M47*3</f>
        <v>3</v>
      </c>
      <c r="N49" s="17">
        <f>N47*3</f>
        <v>2.4000000000000004</v>
      </c>
      <c r="O49" s="17">
        <f>O47*3</f>
        <v>62.400000000000006</v>
      </c>
      <c r="P49" s="17">
        <v>0.12</v>
      </c>
      <c r="Q49" s="17">
        <f>Q47*3</f>
        <v>1.35</v>
      </c>
      <c r="R49" s="17">
        <f>R47*3</f>
        <v>16.350000000000001</v>
      </c>
      <c r="S49" s="17">
        <f>S47*3</f>
        <v>13.350000000000001</v>
      </c>
      <c r="T49" s="17">
        <f>T47*3</f>
        <v>17.100000000000001</v>
      </c>
      <c r="U49" s="17">
        <f>U47*3</f>
        <v>7.5</v>
      </c>
      <c r="V49" s="31"/>
    </row>
    <row r="50" spans="1:23" x14ac:dyDescent="0.2">
      <c r="A50" s="5" t="s">
        <v>33</v>
      </c>
      <c r="B50" s="16">
        <f t="shared" si="26"/>
        <v>3858.4711111111114</v>
      </c>
      <c r="C50" s="21"/>
      <c r="D50" s="17">
        <f>$D$47*4</f>
        <v>3397.1111111111113</v>
      </c>
      <c r="E50" s="17"/>
      <c r="F50" s="17"/>
      <c r="G50" s="17">
        <f>G47*4</f>
        <v>30.2</v>
      </c>
      <c r="H50" s="17">
        <f>H47*4</f>
        <v>74.599999999999994</v>
      </c>
      <c r="I50" s="17">
        <f>I47*4</f>
        <v>24.4</v>
      </c>
      <c r="J50" s="20"/>
      <c r="K50" s="17">
        <f>K47*4</f>
        <v>152</v>
      </c>
      <c r="L50" s="17">
        <f>L47*4</f>
        <v>15.4</v>
      </c>
      <c r="M50" s="17">
        <f>M47*4</f>
        <v>4</v>
      </c>
      <c r="N50" s="17">
        <f>N47*4</f>
        <v>3.2</v>
      </c>
      <c r="O50" s="17">
        <f>O47*4</f>
        <v>83.2</v>
      </c>
      <c r="P50" s="17">
        <v>0.16</v>
      </c>
      <c r="Q50" s="17">
        <f>Q47*4</f>
        <v>1.8</v>
      </c>
      <c r="R50" s="17">
        <f>R47*4</f>
        <v>21.8</v>
      </c>
      <c r="S50" s="17">
        <f>S47*4</f>
        <v>17.8</v>
      </c>
      <c r="T50" s="17">
        <f>T47*4</f>
        <v>22.8</v>
      </c>
      <c r="U50" s="17">
        <f>U47*4</f>
        <v>10</v>
      </c>
      <c r="V50" s="31"/>
    </row>
    <row r="51" spans="1:23" x14ac:dyDescent="0.2">
      <c r="A51" s="5" t="s">
        <v>34</v>
      </c>
      <c r="B51" s="16">
        <f t="shared" si="26"/>
        <v>4823.0888888888885</v>
      </c>
      <c r="C51" s="21"/>
      <c r="D51" s="17">
        <f>$D$47*5</f>
        <v>4246.3888888888887</v>
      </c>
      <c r="E51" s="17"/>
      <c r="F51" s="17"/>
      <c r="G51" s="17">
        <f>G47*5</f>
        <v>37.75</v>
      </c>
      <c r="H51" s="17">
        <f>H47*5</f>
        <v>93.25</v>
      </c>
      <c r="I51" s="17">
        <f>I47*5</f>
        <v>30.5</v>
      </c>
      <c r="J51" s="20"/>
      <c r="K51" s="17">
        <f>K47*5</f>
        <v>190</v>
      </c>
      <c r="L51" s="17">
        <f>L47*5</f>
        <v>19.25</v>
      </c>
      <c r="M51" s="17">
        <f>M47*5</f>
        <v>5</v>
      </c>
      <c r="N51" s="17">
        <f>N47*5</f>
        <v>4</v>
      </c>
      <c r="O51" s="17">
        <f>O47*5</f>
        <v>104</v>
      </c>
      <c r="P51" s="17">
        <v>0.2</v>
      </c>
      <c r="Q51" s="17">
        <f>Q47*5</f>
        <v>2.25</v>
      </c>
      <c r="R51" s="17">
        <f>R47*5</f>
        <v>27.25</v>
      </c>
      <c r="S51" s="17">
        <f>S47*5</f>
        <v>22.25</v>
      </c>
      <c r="T51" s="17">
        <f>T47*5</f>
        <v>28.5</v>
      </c>
      <c r="U51" s="17">
        <f>U47*5</f>
        <v>12.5</v>
      </c>
      <c r="V51" s="31"/>
    </row>
    <row r="52" spans="1:23" x14ac:dyDescent="0.2">
      <c r="A52" s="5" t="s">
        <v>35</v>
      </c>
      <c r="B52" s="16">
        <f t="shared" si="26"/>
        <v>7180.1066666666666</v>
      </c>
      <c r="C52" s="21"/>
      <c r="D52" s="17">
        <f>$D$47*6</f>
        <v>5095.666666666667</v>
      </c>
      <c r="E52" s="17"/>
      <c r="F52" s="17"/>
      <c r="G52" s="17">
        <f>G47*6</f>
        <v>45.3</v>
      </c>
      <c r="H52" s="17">
        <f>H47*6</f>
        <v>111.89999999999999</v>
      </c>
      <c r="I52" s="17">
        <f>I47*6</f>
        <v>36.599999999999994</v>
      </c>
      <c r="J52" s="20"/>
      <c r="K52" s="17">
        <f>K47*6</f>
        <v>228</v>
      </c>
      <c r="L52" s="17">
        <f>L47*6</f>
        <v>23.1</v>
      </c>
      <c r="M52" s="17">
        <f>M47*6</f>
        <v>6</v>
      </c>
      <c r="N52" s="17">
        <f>N47*6</f>
        <v>4.8000000000000007</v>
      </c>
      <c r="O52" s="17">
        <f>O47*6</f>
        <v>124.80000000000001</v>
      </c>
      <c r="P52" s="17">
        <v>0.24</v>
      </c>
      <c r="Q52" s="17">
        <f>Q47*6</f>
        <v>2.7</v>
      </c>
      <c r="R52" s="17">
        <f>R47*6</f>
        <v>32.700000000000003</v>
      </c>
      <c r="S52" s="17">
        <f>S47*6</f>
        <v>26.700000000000003</v>
      </c>
      <c r="T52" s="17">
        <f>T47*6</f>
        <v>34.200000000000003</v>
      </c>
      <c r="U52" s="17">
        <f>U47*6</f>
        <v>15</v>
      </c>
      <c r="V52" s="18">
        <f>V6</f>
        <v>1392.4</v>
      </c>
    </row>
    <row r="53" spans="1:23" x14ac:dyDescent="0.2">
      <c r="A53" s="5" t="s">
        <v>36</v>
      </c>
      <c r="B53" s="16">
        <f t="shared" si="26"/>
        <v>8144.7244444444441</v>
      </c>
      <c r="C53" s="21"/>
      <c r="D53" s="17">
        <f>$D$47*7</f>
        <v>5944.9444444444453</v>
      </c>
      <c r="E53" s="17"/>
      <c r="F53" s="17"/>
      <c r="G53" s="17">
        <f>G47*7</f>
        <v>52.85</v>
      </c>
      <c r="H53" s="17">
        <f>H47*7</f>
        <v>130.54999999999998</v>
      </c>
      <c r="I53" s="17">
        <f>I47*7</f>
        <v>42.699999999999996</v>
      </c>
      <c r="J53" s="20"/>
      <c r="K53" s="17">
        <f>K47*7</f>
        <v>266</v>
      </c>
      <c r="L53" s="17">
        <f>L47*7</f>
        <v>26.95</v>
      </c>
      <c r="M53" s="17">
        <f>M47*7</f>
        <v>7</v>
      </c>
      <c r="N53" s="17">
        <f>N47*7</f>
        <v>5.6000000000000005</v>
      </c>
      <c r="O53" s="17">
        <f>O47*7</f>
        <v>145.6</v>
      </c>
      <c r="P53" s="17">
        <v>0.28000000000000003</v>
      </c>
      <c r="Q53" s="17">
        <f>Q47*7</f>
        <v>3.15</v>
      </c>
      <c r="R53" s="17">
        <f>R47*7</f>
        <v>38.15</v>
      </c>
      <c r="S53" s="17">
        <f>S47*7</f>
        <v>31.150000000000002</v>
      </c>
      <c r="T53" s="17">
        <f>T47*7</f>
        <v>39.9</v>
      </c>
      <c r="U53" s="17">
        <f>U47*7</f>
        <v>17.5</v>
      </c>
      <c r="V53" s="18">
        <f>V52</f>
        <v>1392.4</v>
      </c>
    </row>
    <row r="54" spans="1:23" x14ac:dyDescent="0.2">
      <c r="A54" s="5" t="s">
        <v>37</v>
      </c>
      <c r="B54" s="16">
        <f t="shared" si="26"/>
        <v>9109.3422222222234</v>
      </c>
      <c r="C54" s="21"/>
      <c r="D54" s="17">
        <f>$D$47*8</f>
        <v>6794.2222222222226</v>
      </c>
      <c r="E54" s="17"/>
      <c r="F54" s="17"/>
      <c r="G54" s="17">
        <f>G47*8</f>
        <v>60.4</v>
      </c>
      <c r="H54" s="17">
        <f>H47*8</f>
        <v>149.19999999999999</v>
      </c>
      <c r="I54" s="17">
        <f>I47*8</f>
        <v>48.8</v>
      </c>
      <c r="J54" s="20"/>
      <c r="K54" s="17">
        <f>K47*8</f>
        <v>304</v>
      </c>
      <c r="L54" s="17">
        <f>L47*8</f>
        <v>30.8</v>
      </c>
      <c r="M54" s="17">
        <f>M47*8</f>
        <v>8</v>
      </c>
      <c r="N54" s="17">
        <f>N47*8</f>
        <v>6.4</v>
      </c>
      <c r="O54" s="17">
        <f>O47*8</f>
        <v>166.4</v>
      </c>
      <c r="P54" s="17">
        <v>0.32</v>
      </c>
      <c r="Q54" s="17">
        <f>Q47*8</f>
        <v>3.6</v>
      </c>
      <c r="R54" s="17">
        <f>R47*8</f>
        <v>43.6</v>
      </c>
      <c r="S54" s="17">
        <f>S47*8</f>
        <v>35.6</v>
      </c>
      <c r="T54" s="17">
        <f>T47*8</f>
        <v>45.6</v>
      </c>
      <c r="U54" s="17">
        <f>U47*8</f>
        <v>20</v>
      </c>
      <c r="V54" s="18">
        <f>V52</f>
        <v>1392.4</v>
      </c>
    </row>
    <row r="55" spans="1:23" ht="15" customHeight="1" x14ac:dyDescent="0.2">
      <c r="A55" s="23" t="s">
        <v>42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V55" s="26"/>
      <c r="W55" s="3" t="s">
        <v>47</v>
      </c>
    </row>
    <row r="56" spans="1:23" x14ac:dyDescent="0.2">
      <c r="A56" s="32"/>
      <c r="B56" s="25"/>
      <c r="C56" s="32"/>
      <c r="D56" s="25"/>
      <c r="E56" s="32"/>
      <c r="F56" s="25"/>
      <c r="G56" s="32"/>
      <c r="H56" s="25"/>
      <c r="I56" s="32"/>
      <c r="J56" s="25"/>
      <c r="K56" s="32"/>
      <c r="L56" s="25"/>
      <c r="M56" s="32"/>
      <c r="N56" s="25"/>
      <c r="O56" s="32"/>
      <c r="P56" s="25"/>
      <c r="Q56" s="32"/>
      <c r="R56" s="25"/>
      <c r="S56" s="32"/>
      <c r="T56" s="25"/>
      <c r="U56" s="32"/>
      <c r="V56" s="26"/>
    </row>
    <row r="57" spans="1:23" ht="18" customHeight="1" x14ac:dyDescent="0.2">
      <c r="A57" s="99" t="s">
        <v>119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26"/>
    </row>
    <row r="58" spans="1:23" ht="42" customHeight="1" x14ac:dyDescent="0.2">
      <c r="A58" s="7" t="s">
        <v>2</v>
      </c>
      <c r="B58" s="7" t="s">
        <v>3</v>
      </c>
      <c r="C58" s="7" t="s">
        <v>43</v>
      </c>
      <c r="D58" s="7" t="s">
        <v>44</v>
      </c>
      <c r="E58" s="7" t="s">
        <v>48</v>
      </c>
      <c r="F58" s="7" t="s">
        <v>49</v>
      </c>
      <c r="G58" s="7" t="s">
        <v>8</v>
      </c>
      <c r="H58" s="7" t="s">
        <v>9</v>
      </c>
      <c r="I58" s="7" t="s">
        <v>10</v>
      </c>
      <c r="J58" s="7" t="s">
        <v>11</v>
      </c>
      <c r="K58" s="7" t="s">
        <v>12</v>
      </c>
      <c r="L58" s="7" t="s">
        <v>13</v>
      </c>
      <c r="M58" s="7" t="s">
        <v>14</v>
      </c>
      <c r="N58" s="7" t="s">
        <v>15</v>
      </c>
      <c r="O58" s="7" t="s">
        <v>16</v>
      </c>
      <c r="P58" s="8" t="s">
        <v>17</v>
      </c>
      <c r="Q58" s="7" t="s">
        <v>18</v>
      </c>
      <c r="R58" s="8" t="s">
        <v>19</v>
      </c>
      <c r="S58" s="8" t="s">
        <v>20</v>
      </c>
      <c r="T58" s="8" t="s">
        <v>21</v>
      </c>
      <c r="U58" s="8" t="s">
        <v>22</v>
      </c>
      <c r="V58" s="9" t="s">
        <v>23</v>
      </c>
    </row>
    <row r="59" spans="1:23" x14ac:dyDescent="0.2">
      <c r="A59" s="33" t="s">
        <v>27</v>
      </c>
      <c r="B59" s="34">
        <f>SUM(F59:V59)</f>
        <v>8181.4</v>
      </c>
      <c r="C59" s="36">
        <f>C8</f>
        <v>2284</v>
      </c>
      <c r="D59" s="35"/>
      <c r="E59" s="35">
        <v>2900</v>
      </c>
      <c r="F59" s="36">
        <f>SUM(C59:E59)</f>
        <v>5184</v>
      </c>
      <c r="G59" s="36">
        <f>G6</f>
        <v>182.5</v>
      </c>
      <c r="H59" s="36">
        <f>H6</f>
        <v>328.5</v>
      </c>
      <c r="I59" s="36">
        <v>77</v>
      </c>
      <c r="J59" s="28"/>
      <c r="K59" s="36">
        <f>K6</f>
        <v>451.5</v>
      </c>
      <c r="L59" s="36">
        <v>48</v>
      </c>
      <c r="M59" s="36">
        <v>12</v>
      </c>
      <c r="N59" s="36">
        <v>10</v>
      </c>
      <c r="O59" s="36">
        <f>O9</f>
        <v>272</v>
      </c>
      <c r="P59" s="36">
        <v>0.5</v>
      </c>
      <c r="Q59" s="36">
        <f>Q6</f>
        <v>5</v>
      </c>
      <c r="R59" s="36">
        <f>R6</f>
        <v>63.5</v>
      </c>
      <c r="S59" s="36">
        <v>56.5</v>
      </c>
      <c r="T59" s="36">
        <v>68</v>
      </c>
      <c r="U59" s="36">
        <v>30</v>
      </c>
      <c r="V59" s="37">
        <f>V6</f>
        <v>1392.4</v>
      </c>
    </row>
    <row r="60" spans="1:23" x14ac:dyDescent="0.2">
      <c r="A60" s="38" t="s">
        <v>28</v>
      </c>
      <c r="B60" s="39">
        <f>SUM(F60:V60)</f>
        <v>13540.9</v>
      </c>
      <c r="C60" s="16"/>
      <c r="D60" s="17">
        <f>D9</f>
        <v>7643.5</v>
      </c>
      <c r="E60" s="17">
        <v>2900</v>
      </c>
      <c r="F60" s="17">
        <f>SUM(D60:E60)</f>
        <v>10543.5</v>
      </c>
      <c r="G60" s="17">
        <f>G59</f>
        <v>182.5</v>
      </c>
      <c r="H60" s="17">
        <f>H59</f>
        <v>328.5</v>
      </c>
      <c r="I60" s="17">
        <v>77</v>
      </c>
      <c r="J60" s="20"/>
      <c r="K60" s="17">
        <f>K6</f>
        <v>451.5</v>
      </c>
      <c r="L60" s="17">
        <v>48</v>
      </c>
      <c r="M60" s="17">
        <v>12</v>
      </c>
      <c r="N60" s="17">
        <v>10</v>
      </c>
      <c r="O60" s="17">
        <f>O59</f>
        <v>272</v>
      </c>
      <c r="P60" s="17">
        <v>0.5</v>
      </c>
      <c r="Q60" s="17">
        <f>Q59</f>
        <v>5</v>
      </c>
      <c r="R60" s="17">
        <f>R59</f>
        <v>63.5</v>
      </c>
      <c r="S60" s="17">
        <v>56.5</v>
      </c>
      <c r="T60" s="17">
        <v>68</v>
      </c>
      <c r="U60" s="17">
        <v>30</v>
      </c>
      <c r="V60" s="18">
        <f>V7</f>
        <v>1392.4</v>
      </c>
    </row>
    <row r="61" spans="1:23" ht="32.25" customHeight="1" x14ac:dyDescent="0.2">
      <c r="A61" s="30" t="s">
        <v>45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4"/>
    </row>
    <row r="62" spans="1:23" x14ac:dyDescent="0.2">
      <c r="A62" s="5" t="s">
        <v>30</v>
      </c>
      <c r="B62" s="16">
        <f t="shared" ref="B62:B69" si="27">SUM(F62:V62)</f>
        <v>691.34</v>
      </c>
      <c r="C62" s="17">
        <v>253.77777777777777</v>
      </c>
      <c r="D62" s="40"/>
      <c r="E62" s="17">
        <f>E59/9</f>
        <v>322.22222222222223</v>
      </c>
      <c r="F62" s="17">
        <f t="shared" ref="F62:F69" si="28">SUM(C62:E62)</f>
        <v>576</v>
      </c>
      <c r="G62" s="17">
        <f>G38</f>
        <v>7.55</v>
      </c>
      <c r="H62" s="17">
        <f>H38</f>
        <v>18.649999999999999</v>
      </c>
      <c r="I62" s="17">
        <f>I38</f>
        <v>6.1</v>
      </c>
      <c r="J62" s="20"/>
      <c r="K62" s="17">
        <f>K11</f>
        <v>38</v>
      </c>
      <c r="L62" s="17">
        <f>L38</f>
        <v>3.85</v>
      </c>
      <c r="M62" s="17">
        <f>M38</f>
        <v>1</v>
      </c>
      <c r="N62" s="17">
        <f>N38</f>
        <v>0.8</v>
      </c>
      <c r="O62" s="17">
        <f>O38</f>
        <v>20.8</v>
      </c>
      <c r="P62" s="17">
        <v>0.04</v>
      </c>
      <c r="Q62" s="17">
        <f>Q38</f>
        <v>0.45</v>
      </c>
      <c r="R62" s="17">
        <f>R38</f>
        <v>5.45</v>
      </c>
      <c r="S62" s="17">
        <f>S38</f>
        <v>4.45</v>
      </c>
      <c r="T62" s="17">
        <v>5.7</v>
      </c>
      <c r="U62" s="17">
        <f>U11</f>
        <v>2.5</v>
      </c>
      <c r="V62" s="14"/>
    </row>
    <row r="63" spans="1:23" x14ac:dyDescent="0.2">
      <c r="A63" s="5" t="s">
        <v>31</v>
      </c>
      <c r="B63" s="16">
        <f t="shared" si="27"/>
        <v>1382.68</v>
      </c>
      <c r="C63" s="17">
        <v>507.55555555555554</v>
      </c>
      <c r="D63" s="40"/>
      <c r="E63" s="17">
        <f>E62*2</f>
        <v>644.44444444444446</v>
      </c>
      <c r="F63" s="17">
        <f t="shared" si="28"/>
        <v>1152</v>
      </c>
      <c r="G63" s="17">
        <f>G62*2</f>
        <v>15.1</v>
      </c>
      <c r="H63" s="17">
        <f>H62*2</f>
        <v>37.299999999999997</v>
      </c>
      <c r="I63" s="17">
        <f>I62*2</f>
        <v>12.2</v>
      </c>
      <c r="J63" s="20"/>
      <c r="K63" s="17">
        <f>K62*2</f>
        <v>76</v>
      </c>
      <c r="L63" s="17">
        <f>L62*2</f>
        <v>7.7</v>
      </c>
      <c r="M63" s="17">
        <f>M62*2</f>
        <v>2</v>
      </c>
      <c r="N63" s="17">
        <f>N62*2</f>
        <v>1.6</v>
      </c>
      <c r="O63" s="17">
        <f>O62*2</f>
        <v>41.6</v>
      </c>
      <c r="P63" s="17">
        <v>0.08</v>
      </c>
      <c r="Q63" s="17">
        <f>Q62*2</f>
        <v>0.9</v>
      </c>
      <c r="R63" s="17">
        <f>R62*2</f>
        <v>10.9</v>
      </c>
      <c r="S63" s="17">
        <f>S62*2</f>
        <v>8.9</v>
      </c>
      <c r="T63" s="17">
        <f>T62*2</f>
        <v>11.4</v>
      </c>
      <c r="U63" s="17">
        <f>U62*2</f>
        <v>5</v>
      </c>
      <c r="V63" s="14"/>
    </row>
    <row r="64" spans="1:23" x14ac:dyDescent="0.2">
      <c r="A64" s="5" t="s">
        <v>32</v>
      </c>
      <c r="B64" s="16">
        <f t="shared" si="27"/>
        <v>2074.02</v>
      </c>
      <c r="C64" s="17">
        <v>761.33333333333326</v>
      </c>
      <c r="D64" s="40"/>
      <c r="E64" s="17">
        <f>E62*3</f>
        <v>966.66666666666674</v>
      </c>
      <c r="F64" s="17">
        <f t="shared" si="28"/>
        <v>1728</v>
      </c>
      <c r="G64" s="17">
        <f>G62*3</f>
        <v>22.65</v>
      </c>
      <c r="H64" s="17">
        <f>H62*3</f>
        <v>55.949999999999996</v>
      </c>
      <c r="I64" s="17">
        <f>I62*3</f>
        <v>18.299999999999997</v>
      </c>
      <c r="J64" s="20"/>
      <c r="K64" s="17">
        <f>K62*3</f>
        <v>114</v>
      </c>
      <c r="L64" s="17">
        <f>L62*3</f>
        <v>11.55</v>
      </c>
      <c r="M64" s="17">
        <f>M62*3</f>
        <v>3</v>
      </c>
      <c r="N64" s="17">
        <f>N62*3</f>
        <v>2.4000000000000004</v>
      </c>
      <c r="O64" s="17">
        <f>O62*3</f>
        <v>62.400000000000006</v>
      </c>
      <c r="P64" s="17">
        <v>0.12</v>
      </c>
      <c r="Q64" s="17">
        <f>Q62*3</f>
        <v>1.35</v>
      </c>
      <c r="R64" s="17">
        <f>R62*3</f>
        <v>16.350000000000001</v>
      </c>
      <c r="S64" s="17">
        <f>S62*3</f>
        <v>13.350000000000001</v>
      </c>
      <c r="T64" s="17">
        <f>T62*3</f>
        <v>17.100000000000001</v>
      </c>
      <c r="U64" s="17">
        <f>U62*3</f>
        <v>7.5</v>
      </c>
      <c r="V64" s="14"/>
    </row>
    <row r="65" spans="1:22" x14ac:dyDescent="0.2">
      <c r="A65" s="5" t="s">
        <v>33</v>
      </c>
      <c r="B65" s="16">
        <f t="shared" si="27"/>
        <v>2765.36</v>
      </c>
      <c r="C65" s="17">
        <v>1015.1111111111111</v>
      </c>
      <c r="D65" s="40"/>
      <c r="E65" s="17">
        <f>E62*4</f>
        <v>1288.8888888888889</v>
      </c>
      <c r="F65" s="17">
        <f t="shared" si="28"/>
        <v>2304</v>
      </c>
      <c r="G65" s="17">
        <f>G62*4</f>
        <v>30.2</v>
      </c>
      <c r="H65" s="17">
        <f>H62*4</f>
        <v>74.599999999999994</v>
      </c>
      <c r="I65" s="17">
        <f>I62*4</f>
        <v>24.4</v>
      </c>
      <c r="J65" s="20"/>
      <c r="K65" s="17">
        <f>K62*4</f>
        <v>152</v>
      </c>
      <c r="L65" s="17">
        <f>L62*4</f>
        <v>15.4</v>
      </c>
      <c r="M65" s="17">
        <f>M62*4</f>
        <v>4</v>
      </c>
      <c r="N65" s="17">
        <f>N62*4</f>
        <v>3.2</v>
      </c>
      <c r="O65" s="17">
        <f>O62*4</f>
        <v>83.2</v>
      </c>
      <c r="P65" s="17">
        <v>0.16</v>
      </c>
      <c r="Q65" s="17">
        <f>Q62*4</f>
        <v>1.8</v>
      </c>
      <c r="R65" s="17">
        <f>R62*4</f>
        <v>21.8</v>
      </c>
      <c r="S65" s="17">
        <f>S62*4</f>
        <v>17.8</v>
      </c>
      <c r="T65" s="17">
        <f>T62*4</f>
        <v>22.8</v>
      </c>
      <c r="U65" s="17">
        <f>U62*4</f>
        <v>10</v>
      </c>
      <c r="V65" s="14"/>
    </row>
    <row r="66" spans="1:22" x14ac:dyDescent="0.2">
      <c r="A66" s="5" t="s">
        <v>34</v>
      </c>
      <c r="B66" s="16">
        <f t="shared" si="27"/>
        <v>3456.7</v>
      </c>
      <c r="C66" s="17">
        <v>1268.8888888888889</v>
      </c>
      <c r="D66" s="40"/>
      <c r="E66" s="17">
        <f>E62*5</f>
        <v>1611.1111111111111</v>
      </c>
      <c r="F66" s="17">
        <f t="shared" si="28"/>
        <v>2880</v>
      </c>
      <c r="G66" s="17">
        <f>G62*5</f>
        <v>37.75</v>
      </c>
      <c r="H66" s="17">
        <f>H62*5</f>
        <v>93.25</v>
      </c>
      <c r="I66" s="17">
        <f>I62*5</f>
        <v>30.5</v>
      </c>
      <c r="J66" s="20"/>
      <c r="K66" s="17">
        <f>K62*5</f>
        <v>190</v>
      </c>
      <c r="L66" s="17">
        <f>L62*5</f>
        <v>19.25</v>
      </c>
      <c r="M66" s="17">
        <f>M62*5</f>
        <v>5</v>
      </c>
      <c r="N66" s="17">
        <f>N62*5</f>
        <v>4</v>
      </c>
      <c r="O66" s="17">
        <f>O62*5</f>
        <v>104</v>
      </c>
      <c r="P66" s="17">
        <v>0.2</v>
      </c>
      <c r="Q66" s="17">
        <f>Q62*5</f>
        <v>2.25</v>
      </c>
      <c r="R66" s="17">
        <f>R62*5</f>
        <v>27.25</v>
      </c>
      <c r="S66" s="17">
        <f>S62*5</f>
        <v>22.25</v>
      </c>
      <c r="T66" s="17">
        <f>T62*5</f>
        <v>28.5</v>
      </c>
      <c r="U66" s="17">
        <f>U62*5</f>
        <v>12.5</v>
      </c>
      <c r="V66" s="14"/>
    </row>
    <row r="67" spans="1:22" x14ac:dyDescent="0.2">
      <c r="A67" s="5" t="s">
        <v>35</v>
      </c>
      <c r="B67" s="16">
        <f t="shared" si="27"/>
        <v>5540.4400000000005</v>
      </c>
      <c r="C67" s="17">
        <v>1522.6666666666665</v>
      </c>
      <c r="D67" s="40"/>
      <c r="E67" s="17">
        <f>E62*6</f>
        <v>1933.3333333333335</v>
      </c>
      <c r="F67" s="17">
        <f t="shared" si="28"/>
        <v>3456</v>
      </c>
      <c r="G67" s="17">
        <f>G62*6</f>
        <v>45.3</v>
      </c>
      <c r="H67" s="17">
        <f>H62*6</f>
        <v>111.89999999999999</v>
      </c>
      <c r="I67" s="17">
        <f>I62*6</f>
        <v>36.599999999999994</v>
      </c>
      <c r="J67" s="20"/>
      <c r="K67" s="17">
        <f>K62*6</f>
        <v>228</v>
      </c>
      <c r="L67" s="17">
        <f>L62*6</f>
        <v>23.1</v>
      </c>
      <c r="M67" s="17">
        <f>M62*6</f>
        <v>6</v>
      </c>
      <c r="N67" s="17">
        <f>N62*6</f>
        <v>4.8000000000000007</v>
      </c>
      <c r="O67" s="17">
        <f>O62*6</f>
        <v>124.80000000000001</v>
      </c>
      <c r="P67" s="17">
        <v>0.24</v>
      </c>
      <c r="Q67" s="17">
        <f>Q62*6</f>
        <v>2.7</v>
      </c>
      <c r="R67" s="17">
        <f>R62*6</f>
        <v>32.700000000000003</v>
      </c>
      <c r="S67" s="17">
        <f>S62*6</f>
        <v>26.700000000000003</v>
      </c>
      <c r="T67" s="17">
        <f>T62*6</f>
        <v>34.200000000000003</v>
      </c>
      <c r="U67" s="17">
        <f>U62*6</f>
        <v>15</v>
      </c>
      <c r="V67" s="18">
        <f>V6</f>
        <v>1392.4</v>
      </c>
    </row>
    <row r="68" spans="1:22" x14ac:dyDescent="0.2">
      <c r="A68" s="5" t="s">
        <v>36</v>
      </c>
      <c r="B68" s="16">
        <f t="shared" si="27"/>
        <v>6231.7799999999988</v>
      </c>
      <c r="C68" s="17">
        <v>1776.4444444444443</v>
      </c>
      <c r="D68" s="40"/>
      <c r="E68" s="17">
        <f>E62*7</f>
        <v>2255.5555555555557</v>
      </c>
      <c r="F68" s="17">
        <f t="shared" si="28"/>
        <v>4032</v>
      </c>
      <c r="G68" s="17">
        <f>G62*7</f>
        <v>52.85</v>
      </c>
      <c r="H68" s="17">
        <f>H62*7</f>
        <v>130.54999999999998</v>
      </c>
      <c r="I68" s="17">
        <f>I62*7</f>
        <v>42.699999999999996</v>
      </c>
      <c r="J68" s="20"/>
      <c r="K68" s="17">
        <f>K62*7</f>
        <v>266</v>
      </c>
      <c r="L68" s="17">
        <f>L62*7</f>
        <v>26.95</v>
      </c>
      <c r="M68" s="17">
        <f>M62*7</f>
        <v>7</v>
      </c>
      <c r="N68" s="17">
        <f>N62*7</f>
        <v>5.6000000000000005</v>
      </c>
      <c r="O68" s="17">
        <f>O62*7</f>
        <v>145.6</v>
      </c>
      <c r="P68" s="17">
        <v>0.28000000000000003</v>
      </c>
      <c r="Q68" s="17">
        <f>Q62*7</f>
        <v>3.15</v>
      </c>
      <c r="R68" s="17">
        <f>R62*7</f>
        <v>38.15</v>
      </c>
      <c r="S68" s="17">
        <f>S62*7</f>
        <v>31.150000000000002</v>
      </c>
      <c r="T68" s="17">
        <f>T62*7</f>
        <v>39.9</v>
      </c>
      <c r="U68" s="17">
        <f>U62*7</f>
        <v>17.5</v>
      </c>
      <c r="V68" s="18">
        <f>V7</f>
        <v>1392.4</v>
      </c>
    </row>
    <row r="69" spans="1:22" x14ac:dyDescent="0.2">
      <c r="A69" s="5" t="s">
        <v>37</v>
      </c>
      <c r="B69" s="16">
        <f t="shared" si="27"/>
        <v>6923.1200000000008</v>
      </c>
      <c r="C69" s="17">
        <v>2030.2222222222222</v>
      </c>
      <c r="D69" s="40"/>
      <c r="E69" s="17">
        <f>E62*8</f>
        <v>2577.7777777777778</v>
      </c>
      <c r="F69" s="17">
        <f t="shared" si="28"/>
        <v>4608</v>
      </c>
      <c r="G69" s="17">
        <f>G62*8</f>
        <v>60.4</v>
      </c>
      <c r="H69" s="17">
        <f>H62*8</f>
        <v>149.19999999999999</v>
      </c>
      <c r="I69" s="17">
        <f>I62*8</f>
        <v>48.8</v>
      </c>
      <c r="J69" s="20"/>
      <c r="K69" s="17">
        <f>K62*8</f>
        <v>304</v>
      </c>
      <c r="L69" s="17">
        <f>L62*8</f>
        <v>30.8</v>
      </c>
      <c r="M69" s="17">
        <f>M62*8</f>
        <v>8</v>
      </c>
      <c r="N69" s="17">
        <f>N62*8</f>
        <v>6.4</v>
      </c>
      <c r="O69" s="17">
        <f>O62*8</f>
        <v>166.4</v>
      </c>
      <c r="P69" s="17">
        <v>0.32</v>
      </c>
      <c r="Q69" s="17">
        <f>Q62*8</f>
        <v>3.6</v>
      </c>
      <c r="R69" s="17">
        <f>R62*8</f>
        <v>43.6</v>
      </c>
      <c r="S69" s="17">
        <f>S62*8</f>
        <v>35.6</v>
      </c>
      <c r="T69" s="17">
        <f>T62*8</f>
        <v>45.6</v>
      </c>
      <c r="U69" s="17">
        <f>U62*8</f>
        <v>20</v>
      </c>
      <c r="V69" s="18">
        <f>V8</f>
        <v>1392.4</v>
      </c>
    </row>
    <row r="70" spans="1:22" ht="32.25" customHeight="1" x14ac:dyDescent="0.2">
      <c r="A70" s="30" t="s">
        <v>46</v>
      </c>
      <c r="B70" s="4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14"/>
    </row>
    <row r="71" spans="1:22" x14ac:dyDescent="0.2">
      <c r="A71" s="5" t="s">
        <v>30</v>
      </c>
      <c r="B71" s="16">
        <f t="shared" ref="B71:B78" si="29">SUM(F71:V71)</f>
        <v>1286.8399999999999</v>
      </c>
      <c r="C71" s="21" t="s">
        <v>47</v>
      </c>
      <c r="D71" s="17">
        <v>849.27777777777783</v>
      </c>
      <c r="E71" s="17">
        <f>E60/9</f>
        <v>322.22222222222223</v>
      </c>
      <c r="F71" s="17">
        <f t="shared" ref="F71:F78" si="30">SUM(D71:E71)</f>
        <v>1171.5</v>
      </c>
      <c r="G71" s="17">
        <f>G38</f>
        <v>7.55</v>
      </c>
      <c r="H71" s="17">
        <f>H38</f>
        <v>18.649999999999999</v>
      </c>
      <c r="I71" s="17">
        <f>I38</f>
        <v>6.1</v>
      </c>
      <c r="J71" s="20"/>
      <c r="K71" s="17">
        <f>K38</f>
        <v>38</v>
      </c>
      <c r="L71" s="17">
        <f>L38</f>
        <v>3.85</v>
      </c>
      <c r="M71" s="17">
        <f>M38</f>
        <v>1</v>
      </c>
      <c r="N71" s="17">
        <f>N38</f>
        <v>0.8</v>
      </c>
      <c r="O71" s="17">
        <f>O62</f>
        <v>20.8</v>
      </c>
      <c r="P71" s="17">
        <v>0.04</v>
      </c>
      <c r="Q71" s="17">
        <f>Q38</f>
        <v>0.45</v>
      </c>
      <c r="R71" s="17">
        <f>R38</f>
        <v>5.45</v>
      </c>
      <c r="S71" s="17">
        <f>S38</f>
        <v>4.45</v>
      </c>
      <c r="T71" s="17">
        <v>5.7</v>
      </c>
      <c r="U71" s="17">
        <f>U11</f>
        <v>2.5</v>
      </c>
      <c r="V71" s="31"/>
    </row>
    <row r="72" spans="1:22" x14ac:dyDescent="0.2">
      <c r="A72" s="5" t="s">
        <v>31</v>
      </c>
      <c r="B72" s="16">
        <f t="shared" si="29"/>
        <v>2573.6799999999998</v>
      </c>
      <c r="C72" s="21"/>
      <c r="D72" s="17">
        <v>1698.5555555555557</v>
      </c>
      <c r="E72" s="17">
        <f t="shared" ref="E72:E78" si="31">E63</f>
        <v>644.44444444444446</v>
      </c>
      <c r="F72" s="17">
        <f t="shared" si="30"/>
        <v>2343</v>
      </c>
      <c r="G72" s="17">
        <f>G71*2</f>
        <v>15.1</v>
      </c>
      <c r="H72" s="17">
        <f>H71*2</f>
        <v>37.299999999999997</v>
      </c>
      <c r="I72" s="17">
        <f>I71*2</f>
        <v>12.2</v>
      </c>
      <c r="J72" s="20"/>
      <c r="K72" s="17">
        <f>K71*2</f>
        <v>76</v>
      </c>
      <c r="L72" s="17">
        <f>L71*2</f>
        <v>7.7</v>
      </c>
      <c r="M72" s="17">
        <f>M71*2</f>
        <v>2</v>
      </c>
      <c r="N72" s="17">
        <f>N71*2</f>
        <v>1.6</v>
      </c>
      <c r="O72" s="17">
        <f>O71*2</f>
        <v>41.6</v>
      </c>
      <c r="P72" s="17">
        <v>0.08</v>
      </c>
      <c r="Q72" s="17">
        <f>Q71*2</f>
        <v>0.9</v>
      </c>
      <c r="R72" s="17">
        <f>R71*2</f>
        <v>10.9</v>
      </c>
      <c r="S72" s="17">
        <f>S71*2</f>
        <v>8.9</v>
      </c>
      <c r="T72" s="17">
        <f>T71*2</f>
        <v>11.4</v>
      </c>
      <c r="U72" s="17">
        <f>U71*2</f>
        <v>5</v>
      </c>
      <c r="V72" s="31"/>
    </row>
    <row r="73" spans="1:22" x14ac:dyDescent="0.2">
      <c r="A73" s="5" t="s">
        <v>32</v>
      </c>
      <c r="B73" s="16">
        <f t="shared" si="29"/>
        <v>3860.52</v>
      </c>
      <c r="C73" s="21"/>
      <c r="D73" s="17">
        <v>2547.8333333333335</v>
      </c>
      <c r="E73" s="17">
        <f t="shared" si="31"/>
        <v>966.66666666666674</v>
      </c>
      <c r="F73" s="17">
        <f t="shared" si="30"/>
        <v>3514.5</v>
      </c>
      <c r="G73" s="17">
        <f>G71*3</f>
        <v>22.65</v>
      </c>
      <c r="H73" s="17">
        <f>H71*3</f>
        <v>55.949999999999996</v>
      </c>
      <c r="I73" s="17">
        <f>I71*3</f>
        <v>18.299999999999997</v>
      </c>
      <c r="J73" s="20"/>
      <c r="K73" s="17">
        <f>K71*3</f>
        <v>114</v>
      </c>
      <c r="L73" s="17">
        <f>L71*3</f>
        <v>11.55</v>
      </c>
      <c r="M73" s="17">
        <f>M71*3</f>
        <v>3</v>
      </c>
      <c r="N73" s="17">
        <f>N71*3</f>
        <v>2.4000000000000004</v>
      </c>
      <c r="O73" s="17">
        <f>O71*3</f>
        <v>62.400000000000006</v>
      </c>
      <c r="P73" s="17">
        <v>0.12</v>
      </c>
      <c r="Q73" s="17">
        <f>Q71*3</f>
        <v>1.35</v>
      </c>
      <c r="R73" s="17">
        <f>R71*3</f>
        <v>16.350000000000001</v>
      </c>
      <c r="S73" s="17">
        <f>S71*3</f>
        <v>13.350000000000001</v>
      </c>
      <c r="T73" s="17">
        <f>T71*3</f>
        <v>17.100000000000001</v>
      </c>
      <c r="U73" s="17">
        <f>U71*3</f>
        <v>7.5</v>
      </c>
      <c r="V73" s="31"/>
    </row>
    <row r="74" spans="1:22" x14ac:dyDescent="0.2">
      <c r="A74" s="5" t="s">
        <v>33</v>
      </c>
      <c r="B74" s="16">
        <f t="shared" si="29"/>
        <v>5147.3599999999997</v>
      </c>
      <c r="C74" s="21"/>
      <c r="D74" s="17">
        <v>3397.1111111111113</v>
      </c>
      <c r="E74" s="17">
        <f t="shared" si="31"/>
        <v>1288.8888888888889</v>
      </c>
      <c r="F74" s="17">
        <f t="shared" si="30"/>
        <v>4686</v>
      </c>
      <c r="G74" s="17">
        <f>G71*4</f>
        <v>30.2</v>
      </c>
      <c r="H74" s="17">
        <f>H71*4</f>
        <v>74.599999999999994</v>
      </c>
      <c r="I74" s="17">
        <f>I71*4</f>
        <v>24.4</v>
      </c>
      <c r="J74" s="20"/>
      <c r="K74" s="17">
        <f>K71*4</f>
        <v>152</v>
      </c>
      <c r="L74" s="17">
        <f>L71*4</f>
        <v>15.4</v>
      </c>
      <c r="M74" s="17">
        <f>M71*4</f>
        <v>4</v>
      </c>
      <c r="N74" s="17">
        <f>N71*4</f>
        <v>3.2</v>
      </c>
      <c r="O74" s="17">
        <f>O71*4</f>
        <v>83.2</v>
      </c>
      <c r="P74" s="17">
        <v>0.16</v>
      </c>
      <c r="Q74" s="17">
        <f>Q71*4</f>
        <v>1.8</v>
      </c>
      <c r="R74" s="17">
        <f>R71*4</f>
        <v>21.8</v>
      </c>
      <c r="S74" s="17">
        <f>S71*4</f>
        <v>17.8</v>
      </c>
      <c r="T74" s="17">
        <f>T71*4</f>
        <v>22.8</v>
      </c>
      <c r="U74" s="17">
        <f>U71*4</f>
        <v>10</v>
      </c>
      <c r="V74" s="31"/>
    </row>
    <row r="75" spans="1:22" x14ac:dyDescent="0.2">
      <c r="A75" s="5" t="s">
        <v>34</v>
      </c>
      <c r="B75" s="16">
        <f t="shared" si="29"/>
        <v>6434.2</v>
      </c>
      <c r="C75" s="21"/>
      <c r="D75" s="17">
        <v>4246.3888888888887</v>
      </c>
      <c r="E75" s="17">
        <f t="shared" si="31"/>
        <v>1611.1111111111111</v>
      </c>
      <c r="F75" s="17">
        <f t="shared" si="30"/>
        <v>5857.5</v>
      </c>
      <c r="G75" s="17">
        <f>G71*5</f>
        <v>37.75</v>
      </c>
      <c r="H75" s="17">
        <f>H71*5</f>
        <v>93.25</v>
      </c>
      <c r="I75" s="17">
        <f>I71*5</f>
        <v>30.5</v>
      </c>
      <c r="J75" s="20"/>
      <c r="K75" s="17">
        <f>K71*5</f>
        <v>190</v>
      </c>
      <c r="L75" s="17">
        <f>L71*5</f>
        <v>19.25</v>
      </c>
      <c r="M75" s="17">
        <f>M71*5</f>
        <v>5</v>
      </c>
      <c r="N75" s="17">
        <f>N71*5</f>
        <v>4</v>
      </c>
      <c r="O75" s="17">
        <f>O71*5</f>
        <v>104</v>
      </c>
      <c r="P75" s="17">
        <v>0.2</v>
      </c>
      <c r="Q75" s="17">
        <f>Q71*5</f>
        <v>2.25</v>
      </c>
      <c r="R75" s="17">
        <f>R71*5</f>
        <v>27.25</v>
      </c>
      <c r="S75" s="17">
        <f>S71*5</f>
        <v>22.25</v>
      </c>
      <c r="T75" s="17">
        <f>T71*5</f>
        <v>28.5</v>
      </c>
      <c r="U75" s="17">
        <f>U71*5</f>
        <v>12.5</v>
      </c>
      <c r="V75" s="31"/>
    </row>
    <row r="76" spans="1:22" x14ac:dyDescent="0.2">
      <c r="A76" s="5" t="s">
        <v>35</v>
      </c>
      <c r="B76" s="16">
        <f t="shared" si="29"/>
        <v>9113.44</v>
      </c>
      <c r="C76" s="21"/>
      <c r="D76" s="17">
        <v>5095.666666666667</v>
      </c>
      <c r="E76" s="17">
        <f t="shared" si="31"/>
        <v>1933.3333333333335</v>
      </c>
      <c r="F76" s="17">
        <f t="shared" si="30"/>
        <v>7029</v>
      </c>
      <c r="G76" s="17">
        <f>G71*6</f>
        <v>45.3</v>
      </c>
      <c r="H76" s="17">
        <f>H71*6</f>
        <v>111.89999999999999</v>
      </c>
      <c r="I76" s="17">
        <f>I71*6</f>
        <v>36.599999999999994</v>
      </c>
      <c r="J76" s="20"/>
      <c r="K76" s="17">
        <f>K71*6</f>
        <v>228</v>
      </c>
      <c r="L76" s="17">
        <f>L71*6</f>
        <v>23.1</v>
      </c>
      <c r="M76" s="17">
        <f>M71*6</f>
        <v>6</v>
      </c>
      <c r="N76" s="17">
        <f>N71*6</f>
        <v>4.8000000000000007</v>
      </c>
      <c r="O76" s="17">
        <f>O71*6</f>
        <v>124.80000000000001</v>
      </c>
      <c r="P76" s="17">
        <v>0.24</v>
      </c>
      <c r="Q76" s="17">
        <f>Q71*6</f>
        <v>2.7</v>
      </c>
      <c r="R76" s="17">
        <f>R71*6</f>
        <v>32.700000000000003</v>
      </c>
      <c r="S76" s="17">
        <f>S71*6</f>
        <v>26.700000000000003</v>
      </c>
      <c r="T76" s="17">
        <f>T71*6</f>
        <v>34.200000000000003</v>
      </c>
      <c r="U76" s="17">
        <f>U71*6</f>
        <v>15</v>
      </c>
      <c r="V76" s="18">
        <f>V6</f>
        <v>1392.4</v>
      </c>
    </row>
    <row r="77" spans="1:22" x14ac:dyDescent="0.2">
      <c r="A77" s="5" t="s">
        <v>36</v>
      </c>
      <c r="B77" s="16">
        <f t="shared" si="29"/>
        <v>10400.280000000001</v>
      </c>
      <c r="C77" s="21"/>
      <c r="D77" s="17">
        <v>5944.9444444444453</v>
      </c>
      <c r="E77" s="17">
        <f t="shared" si="31"/>
        <v>2255.5555555555557</v>
      </c>
      <c r="F77" s="17">
        <f t="shared" si="30"/>
        <v>8200.5</v>
      </c>
      <c r="G77" s="17">
        <f>G71*7</f>
        <v>52.85</v>
      </c>
      <c r="H77" s="17">
        <f>H71*7</f>
        <v>130.54999999999998</v>
      </c>
      <c r="I77" s="17">
        <f>I71*7</f>
        <v>42.699999999999996</v>
      </c>
      <c r="J77" s="20"/>
      <c r="K77" s="17">
        <f>K71*7</f>
        <v>266</v>
      </c>
      <c r="L77" s="17">
        <f>L71*7</f>
        <v>26.95</v>
      </c>
      <c r="M77" s="17">
        <f>M71*7</f>
        <v>7</v>
      </c>
      <c r="N77" s="17">
        <f>N71*7</f>
        <v>5.6000000000000005</v>
      </c>
      <c r="O77" s="17">
        <f>O71*7</f>
        <v>145.6</v>
      </c>
      <c r="P77" s="17">
        <v>0.28000000000000003</v>
      </c>
      <c r="Q77" s="17">
        <f>Q71*7</f>
        <v>3.15</v>
      </c>
      <c r="R77" s="17">
        <f>R71*7</f>
        <v>38.15</v>
      </c>
      <c r="S77" s="17">
        <f>S71*7</f>
        <v>31.150000000000002</v>
      </c>
      <c r="T77" s="17">
        <f>T71*7</f>
        <v>39.9</v>
      </c>
      <c r="U77" s="17">
        <f>U71*7</f>
        <v>17.5</v>
      </c>
      <c r="V77" s="18">
        <f>V7</f>
        <v>1392.4</v>
      </c>
    </row>
    <row r="78" spans="1:22" x14ac:dyDescent="0.2">
      <c r="A78" s="5" t="s">
        <v>37</v>
      </c>
      <c r="B78" s="16">
        <f t="shared" si="29"/>
        <v>11687.119999999999</v>
      </c>
      <c r="C78" s="21"/>
      <c r="D78" s="17">
        <v>6794.2222222222226</v>
      </c>
      <c r="E78" s="17">
        <f t="shared" si="31"/>
        <v>2577.7777777777778</v>
      </c>
      <c r="F78" s="17">
        <f t="shared" si="30"/>
        <v>9372</v>
      </c>
      <c r="G78" s="17">
        <f>G71*8</f>
        <v>60.4</v>
      </c>
      <c r="H78" s="17">
        <f>H71*8</f>
        <v>149.19999999999999</v>
      </c>
      <c r="I78" s="17">
        <f>I71*8</f>
        <v>48.8</v>
      </c>
      <c r="J78" s="20"/>
      <c r="K78" s="17">
        <f>K71*8</f>
        <v>304</v>
      </c>
      <c r="L78" s="17">
        <f>L71*8</f>
        <v>30.8</v>
      </c>
      <c r="M78" s="17">
        <f>M71*8</f>
        <v>8</v>
      </c>
      <c r="N78" s="17">
        <f>N71*8</f>
        <v>6.4</v>
      </c>
      <c r="O78" s="17">
        <f>O71*8</f>
        <v>166.4</v>
      </c>
      <c r="P78" s="17">
        <v>0.32</v>
      </c>
      <c r="Q78" s="17">
        <f>Q71*8</f>
        <v>3.6</v>
      </c>
      <c r="R78" s="17">
        <f>R71*8</f>
        <v>43.6</v>
      </c>
      <c r="S78" s="17">
        <f>S71*8</f>
        <v>35.6</v>
      </c>
      <c r="T78" s="17">
        <f>T71*8</f>
        <v>45.6</v>
      </c>
      <c r="U78" s="17">
        <f>U71*8</f>
        <v>20</v>
      </c>
      <c r="V78" s="18">
        <f>V8</f>
        <v>1392.4</v>
      </c>
    </row>
    <row r="79" spans="1:22" ht="15.75" customHeight="1" x14ac:dyDescent="0.2">
      <c r="A79" s="23" t="s">
        <v>42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V79" s="26"/>
    </row>
    <row r="80" spans="1:22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V80" s="26"/>
    </row>
    <row r="81" spans="1:22" ht="18" customHeight="1" x14ac:dyDescent="0.2">
      <c r="A81" s="99" t="s">
        <v>50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26"/>
    </row>
    <row r="82" spans="1:22" ht="42.75" customHeight="1" x14ac:dyDescent="0.2">
      <c r="A82" s="7" t="s">
        <v>2</v>
      </c>
      <c r="B82" s="7" t="s">
        <v>3</v>
      </c>
      <c r="C82" s="7" t="s">
        <v>43</v>
      </c>
      <c r="D82" s="7" t="s">
        <v>44</v>
      </c>
      <c r="E82" s="7" t="s">
        <v>48</v>
      </c>
      <c r="F82" s="7" t="s">
        <v>49</v>
      </c>
      <c r="G82" s="7" t="s">
        <v>8</v>
      </c>
      <c r="H82" s="7" t="s">
        <v>9</v>
      </c>
      <c r="I82" s="7" t="s">
        <v>10</v>
      </c>
      <c r="J82" s="7" t="s">
        <v>11</v>
      </c>
      <c r="K82" s="7" t="s">
        <v>12</v>
      </c>
      <c r="L82" s="7" t="s">
        <v>13</v>
      </c>
      <c r="M82" s="7" t="s">
        <v>14</v>
      </c>
      <c r="N82" s="7" t="s">
        <v>15</v>
      </c>
      <c r="O82" s="7" t="s">
        <v>16</v>
      </c>
      <c r="P82" s="8" t="s">
        <v>17</v>
      </c>
      <c r="Q82" s="7" t="s">
        <v>18</v>
      </c>
      <c r="R82" s="8" t="s">
        <v>19</v>
      </c>
      <c r="S82" s="8" t="s">
        <v>20</v>
      </c>
      <c r="T82" s="8" t="s">
        <v>21</v>
      </c>
      <c r="U82" s="8" t="s">
        <v>22</v>
      </c>
      <c r="V82" s="9" t="s">
        <v>23</v>
      </c>
    </row>
    <row r="83" spans="1:22" x14ac:dyDescent="0.2">
      <c r="A83" s="33" t="s">
        <v>27</v>
      </c>
      <c r="B83" s="35">
        <f>SUM(F83:V83)</f>
        <v>5911.4</v>
      </c>
      <c r="C83" s="36">
        <f>C59</f>
        <v>2284</v>
      </c>
      <c r="D83" s="42"/>
      <c r="E83" s="35">
        <v>630</v>
      </c>
      <c r="F83" s="36">
        <f>SUM(C83:E83)</f>
        <v>2914</v>
      </c>
      <c r="G83" s="36">
        <f>G60</f>
        <v>182.5</v>
      </c>
      <c r="H83" s="36">
        <f>H59</f>
        <v>328.5</v>
      </c>
      <c r="I83" s="36">
        <v>77</v>
      </c>
      <c r="J83" s="28"/>
      <c r="K83" s="36">
        <f>K6</f>
        <v>451.5</v>
      </c>
      <c r="L83" s="36">
        <v>48</v>
      </c>
      <c r="M83" s="36">
        <v>12</v>
      </c>
      <c r="N83" s="36">
        <v>10</v>
      </c>
      <c r="O83" s="36">
        <f>O60</f>
        <v>272</v>
      </c>
      <c r="P83" s="36">
        <v>0.5</v>
      </c>
      <c r="Q83" s="36">
        <f>Q59</f>
        <v>5</v>
      </c>
      <c r="R83" s="36">
        <f>R60</f>
        <v>63.5</v>
      </c>
      <c r="S83" s="36">
        <v>56.5</v>
      </c>
      <c r="T83" s="36">
        <v>68</v>
      </c>
      <c r="U83" s="36">
        <v>30</v>
      </c>
      <c r="V83" s="37">
        <f>V6</f>
        <v>1392.4</v>
      </c>
    </row>
    <row r="84" spans="1:22" x14ac:dyDescent="0.2">
      <c r="A84" s="38" t="s">
        <v>28</v>
      </c>
      <c r="B84" s="16">
        <f>SUM(F84:V84)</f>
        <v>12311.4</v>
      </c>
      <c r="C84" s="43"/>
      <c r="D84" s="17">
        <f>D60</f>
        <v>7643.5</v>
      </c>
      <c r="E84" s="17">
        <v>1670.5</v>
      </c>
      <c r="F84" s="17">
        <f>SUM(C84:E84)</f>
        <v>9314</v>
      </c>
      <c r="G84" s="17">
        <f>G83</f>
        <v>182.5</v>
      </c>
      <c r="H84" s="17">
        <f>H59</f>
        <v>328.5</v>
      </c>
      <c r="I84" s="17">
        <v>77</v>
      </c>
      <c r="J84" s="20"/>
      <c r="K84" s="17">
        <f>K6</f>
        <v>451.5</v>
      </c>
      <c r="L84" s="17">
        <v>48</v>
      </c>
      <c r="M84" s="17">
        <v>12</v>
      </c>
      <c r="N84" s="17">
        <v>10</v>
      </c>
      <c r="O84" s="17">
        <f>O83</f>
        <v>272</v>
      </c>
      <c r="P84" s="17">
        <v>0.5</v>
      </c>
      <c r="Q84" s="17">
        <f>Q59</f>
        <v>5</v>
      </c>
      <c r="R84" s="17">
        <f>R83</f>
        <v>63.5</v>
      </c>
      <c r="S84" s="17">
        <v>56.5</v>
      </c>
      <c r="T84" s="17">
        <v>68</v>
      </c>
      <c r="U84" s="17">
        <v>30</v>
      </c>
      <c r="V84" s="18">
        <f>V7</f>
        <v>1392.4</v>
      </c>
    </row>
    <row r="85" spans="1:22" ht="32.25" customHeight="1" x14ac:dyDescent="0.2">
      <c r="A85" s="30" t="s">
        <v>45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44"/>
      <c r="V85" s="14"/>
    </row>
    <row r="86" spans="1:22" x14ac:dyDescent="0.2">
      <c r="A86" s="5" t="s">
        <v>30</v>
      </c>
      <c r="B86" s="16">
        <f t="shared" ref="B86:B93" si="32">SUM(F86:V86)</f>
        <v>439.1177777777778</v>
      </c>
      <c r="C86" s="17">
        <v>253.77777777777777</v>
      </c>
      <c r="D86" s="45"/>
      <c r="E86" s="17">
        <f>E83/9</f>
        <v>70</v>
      </c>
      <c r="F86" s="17">
        <f t="shared" ref="F86:F93" si="33">SUM(C86:E86)</f>
        <v>323.77777777777777</v>
      </c>
      <c r="G86" s="17">
        <f>G62</f>
        <v>7.55</v>
      </c>
      <c r="H86" s="17">
        <f>H38</f>
        <v>18.649999999999999</v>
      </c>
      <c r="I86" s="17">
        <f>I38</f>
        <v>6.1</v>
      </c>
      <c r="J86" s="20"/>
      <c r="K86" s="17">
        <f>K11</f>
        <v>38</v>
      </c>
      <c r="L86" s="17">
        <f>L11</f>
        <v>3.85</v>
      </c>
      <c r="M86" s="17">
        <f>M38</f>
        <v>1</v>
      </c>
      <c r="N86" s="17">
        <f>N38</f>
        <v>0.8</v>
      </c>
      <c r="O86" s="17">
        <f>O62</f>
        <v>20.8</v>
      </c>
      <c r="P86" s="17">
        <v>0.04</v>
      </c>
      <c r="Q86" s="17">
        <f>Q62</f>
        <v>0.45</v>
      </c>
      <c r="R86" s="17">
        <f>R62</f>
        <v>5.45</v>
      </c>
      <c r="S86" s="17">
        <f>S62</f>
        <v>4.45</v>
      </c>
      <c r="T86" s="17">
        <v>5.7</v>
      </c>
      <c r="U86" s="17">
        <f>U11</f>
        <v>2.5</v>
      </c>
      <c r="V86" s="14"/>
    </row>
    <row r="87" spans="1:22" x14ac:dyDescent="0.2">
      <c r="A87" s="5" t="s">
        <v>31</v>
      </c>
      <c r="B87" s="16">
        <f t="shared" si="32"/>
        <v>878.23555555555561</v>
      </c>
      <c r="C87" s="17">
        <v>507.55555555555554</v>
      </c>
      <c r="D87" s="45"/>
      <c r="E87" s="17">
        <f>E86*2</f>
        <v>140</v>
      </c>
      <c r="F87" s="17">
        <f t="shared" si="33"/>
        <v>647.55555555555554</v>
      </c>
      <c r="G87" s="17">
        <f>G86*2</f>
        <v>15.1</v>
      </c>
      <c r="H87" s="17">
        <f>H86*2</f>
        <v>37.299999999999997</v>
      </c>
      <c r="I87" s="17">
        <f>I86*2</f>
        <v>12.2</v>
      </c>
      <c r="J87" s="20"/>
      <c r="K87" s="17">
        <f>K86*2</f>
        <v>76</v>
      </c>
      <c r="L87" s="17">
        <f>L86*2</f>
        <v>7.7</v>
      </c>
      <c r="M87" s="17">
        <f>M86*2</f>
        <v>2</v>
      </c>
      <c r="N87" s="17">
        <f>N86*2</f>
        <v>1.6</v>
      </c>
      <c r="O87" s="17">
        <f>O86*2</f>
        <v>41.6</v>
      </c>
      <c r="P87" s="17">
        <v>0.08</v>
      </c>
      <c r="Q87" s="17">
        <f>Q86*2</f>
        <v>0.9</v>
      </c>
      <c r="R87" s="17">
        <f>R86*2</f>
        <v>10.9</v>
      </c>
      <c r="S87" s="17">
        <f>S86*2</f>
        <v>8.9</v>
      </c>
      <c r="T87" s="17">
        <f>T86*2</f>
        <v>11.4</v>
      </c>
      <c r="U87" s="17">
        <f>U86*2</f>
        <v>5</v>
      </c>
      <c r="V87" s="14"/>
    </row>
    <row r="88" spans="1:22" x14ac:dyDescent="0.2">
      <c r="A88" s="5" t="s">
        <v>32</v>
      </c>
      <c r="B88" s="16">
        <f t="shared" si="32"/>
        <v>1317.3533333333328</v>
      </c>
      <c r="C88" s="17">
        <v>761.33333333333326</v>
      </c>
      <c r="D88" s="45"/>
      <c r="E88" s="17">
        <f>E86*3</f>
        <v>210</v>
      </c>
      <c r="F88" s="17">
        <f t="shared" si="33"/>
        <v>971.33333333333326</v>
      </c>
      <c r="G88" s="17">
        <f>G86*3</f>
        <v>22.65</v>
      </c>
      <c r="H88" s="17">
        <f>H86*3</f>
        <v>55.949999999999996</v>
      </c>
      <c r="I88" s="17">
        <f>I86*3</f>
        <v>18.299999999999997</v>
      </c>
      <c r="J88" s="20"/>
      <c r="K88" s="17">
        <f>K86*3</f>
        <v>114</v>
      </c>
      <c r="L88" s="17">
        <f>L86*3</f>
        <v>11.55</v>
      </c>
      <c r="M88" s="17">
        <f>M86*3</f>
        <v>3</v>
      </c>
      <c r="N88" s="17">
        <f>N86*3</f>
        <v>2.4000000000000004</v>
      </c>
      <c r="O88" s="17">
        <f>O86*3</f>
        <v>62.400000000000006</v>
      </c>
      <c r="P88" s="17">
        <v>0.12</v>
      </c>
      <c r="Q88" s="17">
        <f>Q86*3</f>
        <v>1.35</v>
      </c>
      <c r="R88" s="17">
        <f>R86*3</f>
        <v>16.350000000000001</v>
      </c>
      <c r="S88" s="17">
        <f>S86*3</f>
        <v>13.350000000000001</v>
      </c>
      <c r="T88" s="17">
        <f>T86*3</f>
        <v>17.100000000000001</v>
      </c>
      <c r="U88" s="17">
        <f>U86*3</f>
        <v>7.5</v>
      </c>
      <c r="V88" s="14"/>
    </row>
    <row r="89" spans="1:22" x14ac:dyDescent="0.2">
      <c r="A89" s="5" t="s">
        <v>33</v>
      </c>
      <c r="B89" s="16">
        <f t="shared" si="32"/>
        <v>1756.4711111111112</v>
      </c>
      <c r="C89" s="17">
        <v>1015.1111111111111</v>
      </c>
      <c r="D89" s="45"/>
      <c r="E89" s="17">
        <f>E86*4</f>
        <v>280</v>
      </c>
      <c r="F89" s="17">
        <f t="shared" si="33"/>
        <v>1295.1111111111111</v>
      </c>
      <c r="G89" s="17">
        <f>G86*4</f>
        <v>30.2</v>
      </c>
      <c r="H89" s="17">
        <f>H86*4</f>
        <v>74.599999999999994</v>
      </c>
      <c r="I89" s="17">
        <f>I86*4</f>
        <v>24.4</v>
      </c>
      <c r="J89" s="20"/>
      <c r="K89" s="17">
        <f>K86*4</f>
        <v>152</v>
      </c>
      <c r="L89" s="17">
        <f>L86*4</f>
        <v>15.4</v>
      </c>
      <c r="M89" s="17">
        <f>M86*4</f>
        <v>4</v>
      </c>
      <c r="N89" s="17">
        <f>N86*4</f>
        <v>3.2</v>
      </c>
      <c r="O89" s="17">
        <f>O86*4</f>
        <v>83.2</v>
      </c>
      <c r="P89" s="17">
        <v>0.16</v>
      </c>
      <c r="Q89" s="17">
        <f>Q86*4</f>
        <v>1.8</v>
      </c>
      <c r="R89" s="17">
        <f>R86*4</f>
        <v>21.8</v>
      </c>
      <c r="S89" s="17">
        <f>S86*4</f>
        <v>17.8</v>
      </c>
      <c r="T89" s="17">
        <f>T86*4</f>
        <v>22.8</v>
      </c>
      <c r="U89" s="17">
        <f>U86*4</f>
        <v>10</v>
      </c>
      <c r="V89" s="14"/>
    </row>
    <row r="90" spans="1:22" x14ac:dyDescent="0.2">
      <c r="A90" s="5" t="s">
        <v>34</v>
      </c>
      <c r="B90" s="16">
        <f t="shared" si="32"/>
        <v>2195.5888888888885</v>
      </c>
      <c r="C90" s="17">
        <v>1268.8888888888889</v>
      </c>
      <c r="D90" s="45"/>
      <c r="E90" s="17">
        <f>E86*5</f>
        <v>350</v>
      </c>
      <c r="F90" s="17">
        <f t="shared" si="33"/>
        <v>1618.8888888888889</v>
      </c>
      <c r="G90" s="17">
        <f>G86*5</f>
        <v>37.75</v>
      </c>
      <c r="H90" s="17">
        <f>H86*5</f>
        <v>93.25</v>
      </c>
      <c r="I90" s="17">
        <f>I86*5</f>
        <v>30.5</v>
      </c>
      <c r="J90" s="20"/>
      <c r="K90" s="17">
        <f>K86*5</f>
        <v>190</v>
      </c>
      <c r="L90" s="17">
        <f>L86*5</f>
        <v>19.25</v>
      </c>
      <c r="M90" s="17">
        <f>M86*5</f>
        <v>5</v>
      </c>
      <c r="N90" s="17">
        <f>N86*5</f>
        <v>4</v>
      </c>
      <c r="O90" s="17">
        <f>O86*5</f>
        <v>104</v>
      </c>
      <c r="P90" s="17">
        <v>0.2</v>
      </c>
      <c r="Q90" s="17">
        <f>Q86*5</f>
        <v>2.25</v>
      </c>
      <c r="R90" s="17">
        <f>R86*5</f>
        <v>27.25</v>
      </c>
      <c r="S90" s="17">
        <f>S86*5</f>
        <v>22.25</v>
      </c>
      <c r="T90" s="17">
        <f>T86*5</f>
        <v>28.5</v>
      </c>
      <c r="U90" s="17">
        <f>U86*5</f>
        <v>12.5</v>
      </c>
      <c r="V90" s="14"/>
    </row>
    <row r="91" spans="1:22" x14ac:dyDescent="0.2">
      <c r="A91" s="5" t="s">
        <v>35</v>
      </c>
      <c r="B91" s="16">
        <f t="shared" si="32"/>
        <v>4027.1066666666657</v>
      </c>
      <c r="C91" s="17">
        <v>1522.6666666666665</v>
      </c>
      <c r="D91" s="45"/>
      <c r="E91" s="17">
        <f>E86*6</f>
        <v>420</v>
      </c>
      <c r="F91" s="17">
        <f t="shared" si="33"/>
        <v>1942.6666666666665</v>
      </c>
      <c r="G91" s="17">
        <f>G86*6</f>
        <v>45.3</v>
      </c>
      <c r="H91" s="17">
        <f>H86*6</f>
        <v>111.89999999999999</v>
      </c>
      <c r="I91" s="17">
        <f>I86*6</f>
        <v>36.599999999999994</v>
      </c>
      <c r="J91" s="20"/>
      <c r="K91" s="17">
        <f>K86*6</f>
        <v>228</v>
      </c>
      <c r="L91" s="17">
        <f>L86*6</f>
        <v>23.1</v>
      </c>
      <c r="M91" s="17">
        <f>M86*6</f>
        <v>6</v>
      </c>
      <c r="N91" s="17">
        <f>N86*6</f>
        <v>4.8000000000000007</v>
      </c>
      <c r="O91" s="17">
        <f>O86*6</f>
        <v>124.80000000000001</v>
      </c>
      <c r="P91" s="17">
        <v>0.24</v>
      </c>
      <c r="Q91" s="17">
        <f>Q86*6</f>
        <v>2.7</v>
      </c>
      <c r="R91" s="17">
        <f>R86*6</f>
        <v>32.700000000000003</v>
      </c>
      <c r="S91" s="17">
        <f>S86*6</f>
        <v>26.700000000000003</v>
      </c>
      <c r="T91" s="17">
        <f>T86*6</f>
        <v>34.200000000000003</v>
      </c>
      <c r="U91" s="17">
        <f>U86*6</f>
        <v>15</v>
      </c>
      <c r="V91" s="18">
        <f>V6</f>
        <v>1392.4</v>
      </c>
    </row>
    <row r="92" spans="1:22" x14ac:dyDescent="0.2">
      <c r="A92" s="5" t="s">
        <v>36</v>
      </c>
      <c r="B92" s="16">
        <f t="shared" si="32"/>
        <v>4466.2244444444441</v>
      </c>
      <c r="C92" s="17">
        <v>1776.4444444444443</v>
      </c>
      <c r="D92" s="45"/>
      <c r="E92" s="17">
        <f>E86*7</f>
        <v>490</v>
      </c>
      <c r="F92" s="17">
        <f t="shared" si="33"/>
        <v>2266.4444444444443</v>
      </c>
      <c r="G92" s="17">
        <f>G86*7</f>
        <v>52.85</v>
      </c>
      <c r="H92" s="17">
        <f>H86*7</f>
        <v>130.54999999999998</v>
      </c>
      <c r="I92" s="17">
        <f>I86*7</f>
        <v>42.699999999999996</v>
      </c>
      <c r="J92" s="20"/>
      <c r="K92" s="17">
        <f>K86*7</f>
        <v>266</v>
      </c>
      <c r="L92" s="17">
        <f>L86*7</f>
        <v>26.95</v>
      </c>
      <c r="M92" s="17">
        <f>M86*7</f>
        <v>7</v>
      </c>
      <c r="N92" s="17">
        <f>N86*7</f>
        <v>5.6000000000000005</v>
      </c>
      <c r="O92" s="17">
        <f>O86*7</f>
        <v>145.6</v>
      </c>
      <c r="P92" s="17">
        <v>0.28000000000000003</v>
      </c>
      <c r="Q92" s="17">
        <f>Q86*7</f>
        <v>3.15</v>
      </c>
      <c r="R92" s="17">
        <f>R86*7</f>
        <v>38.15</v>
      </c>
      <c r="S92" s="17">
        <f>S86*7</f>
        <v>31.150000000000002</v>
      </c>
      <c r="T92" s="17">
        <f>T86*7</f>
        <v>39.9</v>
      </c>
      <c r="U92" s="17">
        <f>U86*7</f>
        <v>17.5</v>
      </c>
      <c r="V92" s="18">
        <f>V7</f>
        <v>1392.4</v>
      </c>
    </row>
    <row r="93" spans="1:22" x14ac:dyDescent="0.2">
      <c r="A93" s="5" t="s">
        <v>37</v>
      </c>
      <c r="B93" s="16">
        <f t="shared" si="32"/>
        <v>4905.3422222222225</v>
      </c>
      <c r="C93" s="17">
        <v>2030.2222222222222</v>
      </c>
      <c r="D93" s="45"/>
      <c r="E93" s="17">
        <f>E86*8</f>
        <v>560</v>
      </c>
      <c r="F93" s="17">
        <f t="shared" si="33"/>
        <v>2590.2222222222222</v>
      </c>
      <c r="G93" s="17">
        <f>G86*8</f>
        <v>60.4</v>
      </c>
      <c r="H93" s="17">
        <f>H86*8</f>
        <v>149.19999999999999</v>
      </c>
      <c r="I93" s="17">
        <f>I86*8</f>
        <v>48.8</v>
      </c>
      <c r="J93" s="20"/>
      <c r="K93" s="17">
        <f>K86*8</f>
        <v>304</v>
      </c>
      <c r="L93" s="17">
        <f>L86*8</f>
        <v>30.8</v>
      </c>
      <c r="M93" s="17">
        <f>M86*8</f>
        <v>8</v>
      </c>
      <c r="N93" s="17">
        <f>N86*8</f>
        <v>6.4</v>
      </c>
      <c r="O93" s="17">
        <f>O86*8</f>
        <v>166.4</v>
      </c>
      <c r="P93" s="17">
        <v>0.32</v>
      </c>
      <c r="Q93" s="17">
        <f>Q86*8</f>
        <v>3.6</v>
      </c>
      <c r="R93" s="17">
        <f>R86*8</f>
        <v>43.6</v>
      </c>
      <c r="S93" s="17">
        <f>S86*8</f>
        <v>35.6</v>
      </c>
      <c r="T93" s="17">
        <f>T86*8</f>
        <v>45.6</v>
      </c>
      <c r="U93" s="17">
        <f>U86*8</f>
        <v>20</v>
      </c>
      <c r="V93" s="18">
        <f>V8</f>
        <v>1392.4</v>
      </c>
    </row>
    <row r="94" spans="1:22" ht="32.25" customHeight="1" x14ac:dyDescent="0.2">
      <c r="A94" s="30" t="s">
        <v>46</v>
      </c>
      <c r="B94" s="4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4"/>
    </row>
    <row r="95" spans="1:22" x14ac:dyDescent="0.2">
      <c r="A95" s="5" t="s">
        <v>30</v>
      </c>
      <c r="B95" s="16">
        <f t="shared" ref="B95:B102" si="34">SUM(F95:V95)</f>
        <v>1150.2288888888888</v>
      </c>
      <c r="C95" s="45" t="s">
        <v>47</v>
      </c>
      <c r="D95" s="17">
        <v>849.27777777777783</v>
      </c>
      <c r="E95" s="17">
        <f>E84/9</f>
        <v>185.61111111111111</v>
      </c>
      <c r="F95" s="17">
        <f t="shared" ref="F95:F102" si="35">SUM(D95:E95)</f>
        <v>1034.8888888888889</v>
      </c>
      <c r="G95" s="17">
        <f>G86</f>
        <v>7.55</v>
      </c>
      <c r="H95" s="17">
        <f>H38</f>
        <v>18.649999999999999</v>
      </c>
      <c r="I95" s="17">
        <f>I38</f>
        <v>6.1</v>
      </c>
      <c r="J95" s="20"/>
      <c r="K95" s="17">
        <f>K86</f>
        <v>38</v>
      </c>
      <c r="L95" s="17">
        <f>L62</f>
        <v>3.85</v>
      </c>
      <c r="M95" s="17">
        <f>M38</f>
        <v>1</v>
      </c>
      <c r="N95" s="17">
        <f>N38</f>
        <v>0.8</v>
      </c>
      <c r="O95" s="17">
        <f>O86</f>
        <v>20.8</v>
      </c>
      <c r="P95" s="17">
        <v>0.04</v>
      </c>
      <c r="Q95" s="17">
        <f>Q62</f>
        <v>0.45</v>
      </c>
      <c r="R95" s="17">
        <f>R38</f>
        <v>5.45</v>
      </c>
      <c r="S95" s="17">
        <f>S62</f>
        <v>4.45</v>
      </c>
      <c r="T95" s="17">
        <v>5.7</v>
      </c>
      <c r="U95" s="17">
        <f>U11</f>
        <v>2.5</v>
      </c>
      <c r="V95" s="31"/>
    </row>
    <row r="96" spans="1:22" x14ac:dyDescent="0.2">
      <c r="A96" s="5" t="s">
        <v>31</v>
      </c>
      <c r="B96" s="16">
        <f t="shared" si="34"/>
        <v>2300.4577777777777</v>
      </c>
      <c r="C96" s="45"/>
      <c r="D96" s="17">
        <v>1698.5555555555557</v>
      </c>
      <c r="E96" s="17">
        <f>E95*2</f>
        <v>371.22222222222223</v>
      </c>
      <c r="F96" s="17">
        <f t="shared" si="35"/>
        <v>2069.7777777777778</v>
      </c>
      <c r="G96" s="17">
        <f>G95*2</f>
        <v>15.1</v>
      </c>
      <c r="H96" s="17">
        <f>H95*2</f>
        <v>37.299999999999997</v>
      </c>
      <c r="I96" s="17">
        <f>I95*2</f>
        <v>12.2</v>
      </c>
      <c r="J96" s="20"/>
      <c r="K96" s="17">
        <f>K95*2</f>
        <v>76</v>
      </c>
      <c r="L96" s="17">
        <f>L95*2</f>
        <v>7.7</v>
      </c>
      <c r="M96" s="17">
        <f>M95*2</f>
        <v>2</v>
      </c>
      <c r="N96" s="17">
        <f>N95*2</f>
        <v>1.6</v>
      </c>
      <c r="O96" s="17">
        <f>O95*2</f>
        <v>41.6</v>
      </c>
      <c r="P96" s="17">
        <v>0.08</v>
      </c>
      <c r="Q96" s="17">
        <f>Q95*2</f>
        <v>0.9</v>
      </c>
      <c r="R96" s="17">
        <f>R95*2</f>
        <v>10.9</v>
      </c>
      <c r="S96" s="17">
        <f>S95*2</f>
        <v>8.9</v>
      </c>
      <c r="T96" s="17">
        <f>T95*2</f>
        <v>11.4</v>
      </c>
      <c r="U96" s="17">
        <f>U95*2</f>
        <v>5</v>
      </c>
      <c r="V96" s="31"/>
    </row>
    <row r="97" spans="1:22" x14ac:dyDescent="0.2">
      <c r="A97" s="5" t="s">
        <v>32</v>
      </c>
      <c r="B97" s="16">
        <f t="shared" si="34"/>
        <v>3450.686666666667</v>
      </c>
      <c r="C97" s="45"/>
      <c r="D97" s="17">
        <v>2547.8333333333335</v>
      </c>
      <c r="E97" s="17">
        <f>E95*3</f>
        <v>556.83333333333337</v>
      </c>
      <c r="F97" s="17">
        <f t="shared" si="35"/>
        <v>3104.666666666667</v>
      </c>
      <c r="G97" s="17">
        <f>G95*3</f>
        <v>22.65</v>
      </c>
      <c r="H97" s="17">
        <f>H95*3</f>
        <v>55.949999999999996</v>
      </c>
      <c r="I97" s="17">
        <f>I95*3</f>
        <v>18.299999999999997</v>
      </c>
      <c r="J97" s="20"/>
      <c r="K97" s="17">
        <f>K95*3</f>
        <v>114</v>
      </c>
      <c r="L97" s="17">
        <f>L95*3</f>
        <v>11.55</v>
      </c>
      <c r="M97" s="17">
        <f>M95*3</f>
        <v>3</v>
      </c>
      <c r="N97" s="17">
        <f>N95*3</f>
        <v>2.4000000000000004</v>
      </c>
      <c r="O97" s="17">
        <f>O95*3</f>
        <v>62.400000000000006</v>
      </c>
      <c r="P97" s="17">
        <v>0.12</v>
      </c>
      <c r="Q97" s="17">
        <f>Q95*3</f>
        <v>1.35</v>
      </c>
      <c r="R97" s="17">
        <f>R95*3</f>
        <v>16.350000000000001</v>
      </c>
      <c r="S97" s="17">
        <f>S95*3</f>
        <v>13.350000000000001</v>
      </c>
      <c r="T97" s="17">
        <f>T95*3</f>
        <v>17.100000000000001</v>
      </c>
      <c r="U97" s="17">
        <f>U95*3</f>
        <v>7.5</v>
      </c>
      <c r="V97" s="31"/>
    </row>
    <row r="98" spans="1:22" x14ac:dyDescent="0.2">
      <c r="A98" s="5" t="s">
        <v>33</v>
      </c>
      <c r="B98" s="16">
        <f t="shared" si="34"/>
        <v>4600.9155555555553</v>
      </c>
      <c r="C98" s="45"/>
      <c r="D98" s="17">
        <v>3397.1111111111113</v>
      </c>
      <c r="E98" s="17">
        <f>E95*4</f>
        <v>742.44444444444446</v>
      </c>
      <c r="F98" s="17">
        <f t="shared" si="35"/>
        <v>4139.5555555555557</v>
      </c>
      <c r="G98" s="17">
        <f>G95*4</f>
        <v>30.2</v>
      </c>
      <c r="H98" s="17">
        <f>H95*4</f>
        <v>74.599999999999994</v>
      </c>
      <c r="I98" s="17">
        <f>I95*4</f>
        <v>24.4</v>
      </c>
      <c r="J98" s="20"/>
      <c r="K98" s="17">
        <f>K95*4</f>
        <v>152</v>
      </c>
      <c r="L98" s="17">
        <f>L95*4</f>
        <v>15.4</v>
      </c>
      <c r="M98" s="17">
        <f>M95*4</f>
        <v>4</v>
      </c>
      <c r="N98" s="17">
        <f>N95*4</f>
        <v>3.2</v>
      </c>
      <c r="O98" s="17">
        <f>O95*4</f>
        <v>83.2</v>
      </c>
      <c r="P98" s="17">
        <v>0.16</v>
      </c>
      <c r="Q98" s="17">
        <f>Q95*4</f>
        <v>1.8</v>
      </c>
      <c r="R98" s="17">
        <f>R95*4</f>
        <v>21.8</v>
      </c>
      <c r="S98" s="17">
        <f>S95*4</f>
        <v>17.8</v>
      </c>
      <c r="T98" s="17">
        <f>T95*4</f>
        <v>22.8</v>
      </c>
      <c r="U98" s="17">
        <f>U95*4</f>
        <v>10</v>
      </c>
      <c r="V98" s="31"/>
    </row>
    <row r="99" spans="1:22" x14ac:dyDescent="0.2">
      <c r="A99" s="5" t="s">
        <v>34</v>
      </c>
      <c r="B99" s="16">
        <f t="shared" si="34"/>
        <v>5751.1444444444442</v>
      </c>
      <c r="C99" s="45"/>
      <c r="D99" s="17">
        <v>4246.3888888888887</v>
      </c>
      <c r="E99" s="17">
        <f>E95*5</f>
        <v>928.05555555555554</v>
      </c>
      <c r="F99" s="17">
        <f t="shared" si="35"/>
        <v>5174.4444444444443</v>
      </c>
      <c r="G99" s="17">
        <f>G95*5</f>
        <v>37.75</v>
      </c>
      <c r="H99" s="17">
        <f>H95*5</f>
        <v>93.25</v>
      </c>
      <c r="I99" s="17">
        <f>I95*5</f>
        <v>30.5</v>
      </c>
      <c r="J99" s="20"/>
      <c r="K99" s="17">
        <f>K95*5</f>
        <v>190</v>
      </c>
      <c r="L99" s="17">
        <f>L95*5</f>
        <v>19.25</v>
      </c>
      <c r="M99" s="17">
        <f>M95*5</f>
        <v>5</v>
      </c>
      <c r="N99" s="17">
        <f>N95*5</f>
        <v>4</v>
      </c>
      <c r="O99" s="17">
        <f>O95*5</f>
        <v>104</v>
      </c>
      <c r="P99" s="17">
        <v>0.2</v>
      </c>
      <c r="Q99" s="17">
        <f>Q95*5</f>
        <v>2.25</v>
      </c>
      <c r="R99" s="17">
        <f>R95*5</f>
        <v>27.25</v>
      </c>
      <c r="S99" s="17">
        <f>S95*5</f>
        <v>22.25</v>
      </c>
      <c r="T99" s="17">
        <f>T95*5</f>
        <v>28.5</v>
      </c>
      <c r="U99" s="17">
        <f>U95*5</f>
        <v>12.5</v>
      </c>
      <c r="V99" s="31"/>
    </row>
    <row r="100" spans="1:22" x14ac:dyDescent="0.2">
      <c r="A100" s="5" t="s">
        <v>35</v>
      </c>
      <c r="B100" s="16">
        <f t="shared" si="34"/>
        <v>8293.7733333333344</v>
      </c>
      <c r="C100" s="45"/>
      <c r="D100" s="17">
        <v>5095.666666666667</v>
      </c>
      <c r="E100" s="17">
        <f>E95*6</f>
        <v>1113.6666666666667</v>
      </c>
      <c r="F100" s="17">
        <f t="shared" si="35"/>
        <v>6209.3333333333339</v>
      </c>
      <c r="G100" s="17">
        <f>G95*6</f>
        <v>45.3</v>
      </c>
      <c r="H100" s="17">
        <f>H95*6</f>
        <v>111.89999999999999</v>
      </c>
      <c r="I100" s="17">
        <f>I95*6</f>
        <v>36.599999999999994</v>
      </c>
      <c r="J100" s="20"/>
      <c r="K100" s="17">
        <f>K95*6</f>
        <v>228</v>
      </c>
      <c r="L100" s="17">
        <f>L95*6</f>
        <v>23.1</v>
      </c>
      <c r="M100" s="17">
        <f>M95*6</f>
        <v>6</v>
      </c>
      <c r="N100" s="17">
        <f>N95*6</f>
        <v>4.8000000000000007</v>
      </c>
      <c r="O100" s="17">
        <f>O95*6</f>
        <v>124.80000000000001</v>
      </c>
      <c r="P100" s="17">
        <v>0.24</v>
      </c>
      <c r="Q100" s="17">
        <f>Q95*6</f>
        <v>2.7</v>
      </c>
      <c r="R100" s="17">
        <f>R95*6</f>
        <v>32.700000000000003</v>
      </c>
      <c r="S100" s="17">
        <f>S95*6</f>
        <v>26.700000000000003</v>
      </c>
      <c r="T100" s="17">
        <f>T95*6</f>
        <v>34.200000000000003</v>
      </c>
      <c r="U100" s="17">
        <f>U95*6</f>
        <v>15</v>
      </c>
      <c r="V100" s="18">
        <f>V6</f>
        <v>1392.4</v>
      </c>
    </row>
    <row r="101" spans="1:22" x14ac:dyDescent="0.2">
      <c r="A101" s="5" t="s">
        <v>36</v>
      </c>
      <c r="B101" s="16">
        <f t="shared" si="34"/>
        <v>9444.0022222222215</v>
      </c>
      <c r="C101" s="45"/>
      <c r="D101" s="17">
        <v>5944.9444444444453</v>
      </c>
      <c r="E101" s="17">
        <f>E95*7</f>
        <v>1299.2777777777778</v>
      </c>
      <c r="F101" s="17">
        <f t="shared" si="35"/>
        <v>7244.2222222222226</v>
      </c>
      <c r="G101" s="17">
        <f>G95*7</f>
        <v>52.85</v>
      </c>
      <c r="H101" s="17">
        <f>H95*7</f>
        <v>130.54999999999998</v>
      </c>
      <c r="I101" s="17">
        <f>I95*7</f>
        <v>42.699999999999996</v>
      </c>
      <c r="J101" s="20"/>
      <c r="K101" s="17">
        <f>K95*7</f>
        <v>266</v>
      </c>
      <c r="L101" s="17">
        <f>L95*7</f>
        <v>26.95</v>
      </c>
      <c r="M101" s="17">
        <f>M95*7</f>
        <v>7</v>
      </c>
      <c r="N101" s="17">
        <f>N95*7</f>
        <v>5.6000000000000005</v>
      </c>
      <c r="O101" s="17">
        <f>O95*7</f>
        <v>145.6</v>
      </c>
      <c r="P101" s="17">
        <v>0.28000000000000003</v>
      </c>
      <c r="Q101" s="17">
        <f>Q95*7</f>
        <v>3.15</v>
      </c>
      <c r="R101" s="17">
        <f>R95*7</f>
        <v>38.15</v>
      </c>
      <c r="S101" s="17">
        <f>S95*7</f>
        <v>31.150000000000002</v>
      </c>
      <c r="T101" s="17">
        <f>T95*7</f>
        <v>39.9</v>
      </c>
      <c r="U101" s="17">
        <f>U95*7</f>
        <v>17.5</v>
      </c>
      <c r="V101" s="18">
        <f>V7</f>
        <v>1392.4</v>
      </c>
    </row>
    <row r="102" spans="1:22" x14ac:dyDescent="0.2">
      <c r="A102" s="5" t="s">
        <v>37</v>
      </c>
      <c r="B102" s="16">
        <f t="shared" si="34"/>
        <v>10594.23111111111</v>
      </c>
      <c r="C102" s="45"/>
      <c r="D102" s="17">
        <v>6794.2222222222226</v>
      </c>
      <c r="E102" s="17">
        <f>E95*8</f>
        <v>1484.8888888888889</v>
      </c>
      <c r="F102" s="17">
        <f t="shared" si="35"/>
        <v>8279.1111111111113</v>
      </c>
      <c r="G102" s="17">
        <f>G95*8</f>
        <v>60.4</v>
      </c>
      <c r="H102" s="17">
        <f>H95*8</f>
        <v>149.19999999999999</v>
      </c>
      <c r="I102" s="17">
        <f>I95*8</f>
        <v>48.8</v>
      </c>
      <c r="J102" s="20"/>
      <c r="K102" s="17">
        <f>K95*8</f>
        <v>304</v>
      </c>
      <c r="L102" s="17">
        <f>L95*8</f>
        <v>30.8</v>
      </c>
      <c r="M102" s="17">
        <f>M95*8</f>
        <v>8</v>
      </c>
      <c r="N102" s="17">
        <f>N95*8</f>
        <v>6.4</v>
      </c>
      <c r="O102" s="17">
        <f>O95*8</f>
        <v>166.4</v>
      </c>
      <c r="P102" s="17">
        <v>0.32</v>
      </c>
      <c r="Q102" s="17">
        <f>Q95*8</f>
        <v>3.6</v>
      </c>
      <c r="R102" s="17">
        <f>R95*8</f>
        <v>43.6</v>
      </c>
      <c r="S102" s="17">
        <f>S95*8</f>
        <v>35.6</v>
      </c>
      <c r="T102" s="17">
        <f>T95*8</f>
        <v>45.6</v>
      </c>
      <c r="U102" s="17">
        <f>U95*8</f>
        <v>20</v>
      </c>
      <c r="V102" s="18">
        <f>V8</f>
        <v>1392.4</v>
      </c>
    </row>
    <row r="103" spans="1:22" ht="15.75" customHeight="1" x14ac:dyDescent="0.2">
      <c r="A103" s="23" t="s">
        <v>42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V103" s="46"/>
    </row>
    <row r="104" spans="1:22" customFormat="1" x14ac:dyDescent="0.2">
      <c r="V104" s="47"/>
    </row>
    <row r="105" spans="1:22" ht="17.25" customHeight="1" x14ac:dyDescent="0.2">
      <c r="A105" s="99" t="s">
        <v>51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26"/>
    </row>
    <row r="106" spans="1:22" ht="42" customHeight="1" x14ac:dyDescent="0.2">
      <c r="A106" s="7" t="s">
        <v>2</v>
      </c>
      <c r="B106" s="7" t="s">
        <v>3</v>
      </c>
      <c r="C106" s="7" t="s">
        <v>43</v>
      </c>
      <c r="D106" s="7" t="s">
        <v>44</v>
      </c>
      <c r="E106" s="7" t="s">
        <v>48</v>
      </c>
      <c r="F106" s="7" t="s">
        <v>49</v>
      </c>
      <c r="G106" s="7" t="s">
        <v>8</v>
      </c>
      <c r="H106" s="7" t="s">
        <v>9</v>
      </c>
      <c r="I106" s="7" t="s">
        <v>10</v>
      </c>
      <c r="J106" s="7" t="s">
        <v>11</v>
      </c>
      <c r="K106" s="7" t="s">
        <v>12</v>
      </c>
      <c r="L106" s="7" t="s">
        <v>13</v>
      </c>
      <c r="M106" s="7" t="s">
        <v>14</v>
      </c>
      <c r="N106" s="7" t="s">
        <v>15</v>
      </c>
      <c r="O106" s="7" t="s">
        <v>16</v>
      </c>
      <c r="P106" s="8" t="s">
        <v>17</v>
      </c>
      <c r="Q106" s="7" t="s">
        <v>18</v>
      </c>
      <c r="R106" s="8" t="s">
        <v>19</v>
      </c>
      <c r="S106" s="8" t="s">
        <v>20</v>
      </c>
      <c r="T106" s="8" t="s">
        <v>21</v>
      </c>
      <c r="U106" s="8" t="s">
        <v>22</v>
      </c>
      <c r="V106" s="9" t="s">
        <v>23</v>
      </c>
    </row>
    <row r="107" spans="1:22" x14ac:dyDescent="0.2">
      <c r="A107" s="33" t="s">
        <v>27</v>
      </c>
      <c r="B107" s="35">
        <f>SUM(F107:V107)</f>
        <v>5881.4</v>
      </c>
      <c r="C107" s="36">
        <f>C83</f>
        <v>2284</v>
      </c>
      <c r="D107" s="42"/>
      <c r="E107" s="35">
        <v>600</v>
      </c>
      <c r="F107" s="36">
        <f>SUM(C107:E107)</f>
        <v>2884</v>
      </c>
      <c r="G107" s="36">
        <f>G84</f>
        <v>182.5</v>
      </c>
      <c r="H107" s="36">
        <f>H83</f>
        <v>328.5</v>
      </c>
      <c r="I107" s="36">
        <v>77</v>
      </c>
      <c r="J107" s="28"/>
      <c r="K107" s="36">
        <f>K6</f>
        <v>451.5</v>
      </c>
      <c r="L107" s="36">
        <v>48</v>
      </c>
      <c r="M107" s="36">
        <v>12</v>
      </c>
      <c r="N107" s="36">
        <v>10</v>
      </c>
      <c r="O107" s="36">
        <f>O84</f>
        <v>272</v>
      </c>
      <c r="P107" s="36">
        <v>0.5</v>
      </c>
      <c r="Q107" s="36">
        <f>Q83</f>
        <v>5</v>
      </c>
      <c r="R107" s="36">
        <f>R84</f>
        <v>63.5</v>
      </c>
      <c r="S107" s="36">
        <v>56.5</v>
      </c>
      <c r="T107" s="36">
        <v>68</v>
      </c>
      <c r="U107" s="36">
        <v>30</v>
      </c>
      <c r="V107" s="37">
        <f>V6</f>
        <v>1392.4</v>
      </c>
    </row>
    <row r="108" spans="1:22" x14ac:dyDescent="0.2">
      <c r="A108" s="38" t="s">
        <v>28</v>
      </c>
      <c r="B108" s="16">
        <f>SUM(F108:V108)</f>
        <v>11240.9</v>
      </c>
      <c r="C108" s="43"/>
      <c r="D108" s="17">
        <f>D84</f>
        <v>7643.5</v>
      </c>
      <c r="E108" s="17">
        <v>600</v>
      </c>
      <c r="F108" s="17">
        <f>SUM(C108:E108)</f>
        <v>8243.5</v>
      </c>
      <c r="G108" s="17">
        <f>G107</f>
        <v>182.5</v>
      </c>
      <c r="H108" s="17">
        <f>H83</f>
        <v>328.5</v>
      </c>
      <c r="I108" s="17">
        <v>77</v>
      </c>
      <c r="J108" s="20"/>
      <c r="K108" s="17">
        <f>K6</f>
        <v>451.5</v>
      </c>
      <c r="L108" s="17">
        <v>48</v>
      </c>
      <c r="M108" s="17">
        <v>12</v>
      </c>
      <c r="N108" s="17">
        <v>10</v>
      </c>
      <c r="O108" s="17">
        <f>O107</f>
        <v>272</v>
      </c>
      <c r="P108" s="17">
        <v>0.5</v>
      </c>
      <c r="Q108" s="17">
        <f>Q83</f>
        <v>5</v>
      </c>
      <c r="R108" s="17">
        <f>R107</f>
        <v>63.5</v>
      </c>
      <c r="S108" s="17">
        <v>56.5</v>
      </c>
      <c r="T108" s="17">
        <v>68</v>
      </c>
      <c r="U108" s="17">
        <v>30</v>
      </c>
      <c r="V108" s="18">
        <f>V7</f>
        <v>1392.4</v>
      </c>
    </row>
    <row r="109" spans="1:22" ht="32.25" customHeight="1" x14ac:dyDescent="0.2">
      <c r="A109" s="30" t="s">
        <v>45</v>
      </c>
      <c r="B109" s="4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14"/>
    </row>
    <row r="110" spans="1:22" x14ac:dyDescent="0.2">
      <c r="A110" s="5" t="s">
        <v>30</v>
      </c>
      <c r="B110" s="16">
        <f t="shared" ref="B110:B117" si="36">SUM(F110:V110)</f>
        <v>435.78777777777782</v>
      </c>
      <c r="C110" s="17">
        <v>253.77777777777777</v>
      </c>
      <c r="D110" s="45"/>
      <c r="E110" s="17">
        <v>66.67</v>
      </c>
      <c r="F110" s="17">
        <f t="shared" ref="F110:F117" si="37">SUM(C110:E110)</f>
        <v>320.44777777777779</v>
      </c>
      <c r="G110" s="17">
        <f>G86</f>
        <v>7.55</v>
      </c>
      <c r="H110" s="17">
        <f>H86</f>
        <v>18.649999999999999</v>
      </c>
      <c r="I110" s="17">
        <f>I86</f>
        <v>6.1</v>
      </c>
      <c r="J110" s="20"/>
      <c r="K110" s="17">
        <f>K11</f>
        <v>38</v>
      </c>
      <c r="L110" s="17">
        <f>L86</f>
        <v>3.85</v>
      </c>
      <c r="M110" s="17">
        <f>M86</f>
        <v>1</v>
      </c>
      <c r="N110" s="17">
        <f>N86</f>
        <v>0.8</v>
      </c>
      <c r="O110" s="17">
        <f>O86</f>
        <v>20.8</v>
      </c>
      <c r="P110" s="17">
        <v>0.04</v>
      </c>
      <c r="Q110" s="17">
        <f>Q86</f>
        <v>0.45</v>
      </c>
      <c r="R110" s="17">
        <f>R86</f>
        <v>5.45</v>
      </c>
      <c r="S110" s="17">
        <f>S86</f>
        <v>4.45</v>
      </c>
      <c r="T110" s="17">
        <v>5.7</v>
      </c>
      <c r="U110" s="17">
        <f>U11</f>
        <v>2.5</v>
      </c>
      <c r="V110" s="14"/>
    </row>
    <row r="111" spans="1:22" x14ac:dyDescent="0.2">
      <c r="A111" s="5" t="s">
        <v>31</v>
      </c>
      <c r="B111" s="16">
        <f t="shared" si="36"/>
        <v>871.57555555555564</v>
      </c>
      <c r="C111" s="17">
        <v>507.55555555555554</v>
      </c>
      <c r="D111" s="45"/>
      <c r="E111" s="17">
        <f>E110*2</f>
        <v>133.34</v>
      </c>
      <c r="F111" s="17">
        <f t="shared" si="37"/>
        <v>640.89555555555557</v>
      </c>
      <c r="G111" s="17">
        <f>G110*2</f>
        <v>15.1</v>
      </c>
      <c r="H111" s="17">
        <f>H110*2</f>
        <v>37.299999999999997</v>
      </c>
      <c r="I111" s="17">
        <f>I110*2</f>
        <v>12.2</v>
      </c>
      <c r="J111" s="20"/>
      <c r="K111" s="17">
        <f>K110*2</f>
        <v>76</v>
      </c>
      <c r="L111" s="17">
        <f>L110*2</f>
        <v>7.7</v>
      </c>
      <c r="M111" s="17">
        <f>M110*2</f>
        <v>2</v>
      </c>
      <c r="N111" s="17">
        <f>N110*2</f>
        <v>1.6</v>
      </c>
      <c r="O111" s="17">
        <f>O110*2</f>
        <v>41.6</v>
      </c>
      <c r="P111" s="17">
        <v>0.08</v>
      </c>
      <c r="Q111" s="17">
        <f>Q110*2</f>
        <v>0.9</v>
      </c>
      <c r="R111" s="17">
        <f>R110*2</f>
        <v>10.9</v>
      </c>
      <c r="S111" s="17">
        <f>S110*2</f>
        <v>8.9</v>
      </c>
      <c r="T111" s="17">
        <f>T110*2</f>
        <v>11.4</v>
      </c>
      <c r="U111" s="17">
        <f>U110*2</f>
        <v>5</v>
      </c>
      <c r="V111" s="14"/>
    </row>
    <row r="112" spans="1:22" x14ac:dyDescent="0.2">
      <c r="A112" s="5" t="s">
        <v>32</v>
      </c>
      <c r="B112" s="16">
        <f t="shared" si="36"/>
        <v>1307.3633333333328</v>
      </c>
      <c r="C112" s="17">
        <v>761.33333333333326</v>
      </c>
      <c r="D112" s="45"/>
      <c r="E112" s="17">
        <f>E110*3</f>
        <v>200.01</v>
      </c>
      <c r="F112" s="17">
        <f t="shared" si="37"/>
        <v>961.34333333333325</v>
      </c>
      <c r="G112" s="17">
        <f>G110*3</f>
        <v>22.65</v>
      </c>
      <c r="H112" s="17">
        <f>H110*3</f>
        <v>55.949999999999996</v>
      </c>
      <c r="I112" s="17">
        <f>I110*3</f>
        <v>18.299999999999997</v>
      </c>
      <c r="J112" s="20"/>
      <c r="K112" s="17">
        <f>K110*3</f>
        <v>114</v>
      </c>
      <c r="L112" s="17">
        <f>L110*3</f>
        <v>11.55</v>
      </c>
      <c r="M112" s="17">
        <f>M110*3</f>
        <v>3</v>
      </c>
      <c r="N112" s="17">
        <f>N110*3</f>
        <v>2.4000000000000004</v>
      </c>
      <c r="O112" s="17">
        <f>O110*3</f>
        <v>62.400000000000006</v>
      </c>
      <c r="P112" s="17">
        <v>0.12</v>
      </c>
      <c r="Q112" s="17">
        <f>Q110*3</f>
        <v>1.35</v>
      </c>
      <c r="R112" s="17">
        <f>R110*3</f>
        <v>16.350000000000001</v>
      </c>
      <c r="S112" s="17">
        <f>S110*3</f>
        <v>13.350000000000001</v>
      </c>
      <c r="T112" s="17">
        <f>T110*3</f>
        <v>17.100000000000001</v>
      </c>
      <c r="U112" s="17">
        <f>U110*3</f>
        <v>7.5</v>
      </c>
      <c r="V112" s="14"/>
    </row>
    <row r="113" spans="1:22" x14ac:dyDescent="0.2">
      <c r="A113" s="5" t="s">
        <v>33</v>
      </c>
      <c r="B113" s="16">
        <f t="shared" si="36"/>
        <v>1743.1511111111113</v>
      </c>
      <c r="C113" s="17">
        <v>1015.1111111111111</v>
      </c>
      <c r="D113" s="45"/>
      <c r="E113" s="17">
        <f>E110*4</f>
        <v>266.68</v>
      </c>
      <c r="F113" s="17">
        <f t="shared" si="37"/>
        <v>1281.7911111111111</v>
      </c>
      <c r="G113" s="17">
        <f>G110*4</f>
        <v>30.2</v>
      </c>
      <c r="H113" s="17">
        <f>H110*4</f>
        <v>74.599999999999994</v>
      </c>
      <c r="I113" s="17">
        <f>I110*4</f>
        <v>24.4</v>
      </c>
      <c r="J113" s="20"/>
      <c r="K113" s="17">
        <f>K110*4</f>
        <v>152</v>
      </c>
      <c r="L113" s="17">
        <f>L110*4</f>
        <v>15.4</v>
      </c>
      <c r="M113" s="17">
        <f>M110*4</f>
        <v>4</v>
      </c>
      <c r="N113" s="17">
        <f>N110*4</f>
        <v>3.2</v>
      </c>
      <c r="O113" s="17">
        <f>O110*4</f>
        <v>83.2</v>
      </c>
      <c r="P113" s="17">
        <v>0.16</v>
      </c>
      <c r="Q113" s="17">
        <f>Q110*4</f>
        <v>1.8</v>
      </c>
      <c r="R113" s="17">
        <f>R110*4</f>
        <v>21.8</v>
      </c>
      <c r="S113" s="17">
        <f>S110*4</f>
        <v>17.8</v>
      </c>
      <c r="T113" s="17">
        <f>T110*4</f>
        <v>22.8</v>
      </c>
      <c r="U113" s="17">
        <f>U110*4</f>
        <v>10</v>
      </c>
      <c r="V113" s="14"/>
    </row>
    <row r="114" spans="1:22" x14ac:dyDescent="0.2">
      <c r="A114" s="5" t="s">
        <v>34</v>
      </c>
      <c r="B114" s="16">
        <f t="shared" si="36"/>
        <v>2178.9388888888889</v>
      </c>
      <c r="C114" s="17">
        <v>1268.8888888888889</v>
      </c>
      <c r="D114" s="45"/>
      <c r="E114" s="17">
        <f>E110*5</f>
        <v>333.35</v>
      </c>
      <c r="F114" s="17">
        <f t="shared" si="37"/>
        <v>1602.2388888888891</v>
      </c>
      <c r="G114" s="17">
        <f>G110*5</f>
        <v>37.75</v>
      </c>
      <c r="H114" s="17">
        <f>H110*5</f>
        <v>93.25</v>
      </c>
      <c r="I114" s="17">
        <f>I110*5</f>
        <v>30.5</v>
      </c>
      <c r="J114" s="20"/>
      <c r="K114" s="17">
        <f>K110*5</f>
        <v>190</v>
      </c>
      <c r="L114" s="17">
        <f>L110*5</f>
        <v>19.25</v>
      </c>
      <c r="M114" s="17">
        <f>M110*5</f>
        <v>5</v>
      </c>
      <c r="N114" s="17">
        <f>N110*5</f>
        <v>4</v>
      </c>
      <c r="O114" s="17">
        <f>O110*5</f>
        <v>104</v>
      </c>
      <c r="P114" s="17">
        <v>0.2</v>
      </c>
      <c r="Q114" s="17">
        <f>Q110*5</f>
        <v>2.25</v>
      </c>
      <c r="R114" s="17">
        <f>R110*5</f>
        <v>27.25</v>
      </c>
      <c r="S114" s="17">
        <f>S110*5</f>
        <v>22.25</v>
      </c>
      <c r="T114" s="17">
        <f>T110*5</f>
        <v>28.5</v>
      </c>
      <c r="U114" s="17">
        <f>U110*5</f>
        <v>12.5</v>
      </c>
      <c r="V114" s="14"/>
    </row>
    <row r="115" spans="1:22" x14ac:dyDescent="0.2">
      <c r="A115" s="5" t="s">
        <v>35</v>
      </c>
      <c r="B115" s="16">
        <f t="shared" si="36"/>
        <v>4007.1266666666656</v>
      </c>
      <c r="C115" s="17">
        <v>1522.6666666666665</v>
      </c>
      <c r="D115" s="45"/>
      <c r="E115" s="17">
        <f>E110*6</f>
        <v>400.02</v>
      </c>
      <c r="F115" s="17">
        <f t="shared" si="37"/>
        <v>1922.6866666666665</v>
      </c>
      <c r="G115" s="17">
        <f>G110*6</f>
        <v>45.3</v>
      </c>
      <c r="H115" s="17">
        <f>H110*6</f>
        <v>111.89999999999999</v>
      </c>
      <c r="I115" s="17">
        <f>I110*6</f>
        <v>36.599999999999994</v>
      </c>
      <c r="J115" s="20"/>
      <c r="K115" s="17">
        <f>K110*6</f>
        <v>228</v>
      </c>
      <c r="L115" s="17">
        <f>L110*6</f>
        <v>23.1</v>
      </c>
      <c r="M115" s="17">
        <f>M110*6</f>
        <v>6</v>
      </c>
      <c r="N115" s="17">
        <f>N110*6</f>
        <v>4.8000000000000007</v>
      </c>
      <c r="O115" s="17">
        <f>O110*6</f>
        <v>124.80000000000001</v>
      </c>
      <c r="P115" s="17">
        <v>0.24</v>
      </c>
      <c r="Q115" s="17">
        <f>Q110*6</f>
        <v>2.7</v>
      </c>
      <c r="R115" s="17">
        <f>R110*6</f>
        <v>32.700000000000003</v>
      </c>
      <c r="S115" s="17">
        <f>S110*6</f>
        <v>26.700000000000003</v>
      </c>
      <c r="T115" s="17">
        <f>T110*6</f>
        <v>34.200000000000003</v>
      </c>
      <c r="U115" s="17">
        <f>U110*6</f>
        <v>15</v>
      </c>
      <c r="V115" s="18">
        <f>V6</f>
        <v>1392.4</v>
      </c>
    </row>
    <row r="116" spans="1:22" x14ac:dyDescent="0.2">
      <c r="A116" s="5" t="s">
        <v>36</v>
      </c>
      <c r="B116" s="16">
        <f t="shared" si="36"/>
        <v>4442.9144444444446</v>
      </c>
      <c r="C116" s="17">
        <v>1776.4444444444443</v>
      </c>
      <c r="D116" s="45"/>
      <c r="E116" s="17">
        <f>E110*7</f>
        <v>466.69</v>
      </c>
      <c r="F116" s="17">
        <f t="shared" si="37"/>
        <v>2243.1344444444444</v>
      </c>
      <c r="G116" s="17">
        <f>G110*7</f>
        <v>52.85</v>
      </c>
      <c r="H116" s="17">
        <f>H110*7</f>
        <v>130.54999999999998</v>
      </c>
      <c r="I116" s="17">
        <f>I110*7</f>
        <v>42.699999999999996</v>
      </c>
      <c r="J116" s="20"/>
      <c r="K116" s="17">
        <f>K110*7</f>
        <v>266</v>
      </c>
      <c r="L116" s="17">
        <f>L110*7</f>
        <v>26.95</v>
      </c>
      <c r="M116" s="17">
        <f>M110*7</f>
        <v>7</v>
      </c>
      <c r="N116" s="17">
        <f>N110*7</f>
        <v>5.6000000000000005</v>
      </c>
      <c r="O116" s="17">
        <f>O110*7</f>
        <v>145.6</v>
      </c>
      <c r="P116" s="17">
        <v>0.28000000000000003</v>
      </c>
      <c r="Q116" s="17">
        <f>Q110*7</f>
        <v>3.15</v>
      </c>
      <c r="R116" s="17">
        <f>R110*7</f>
        <v>38.15</v>
      </c>
      <c r="S116" s="17">
        <f>S110*7</f>
        <v>31.150000000000002</v>
      </c>
      <c r="T116" s="17">
        <f>T110*7</f>
        <v>39.9</v>
      </c>
      <c r="U116" s="17">
        <f>U110*7</f>
        <v>17.5</v>
      </c>
      <c r="V116" s="18">
        <f>V7</f>
        <v>1392.4</v>
      </c>
    </row>
    <row r="117" spans="1:22" x14ac:dyDescent="0.2">
      <c r="A117" s="5" t="s">
        <v>37</v>
      </c>
      <c r="B117" s="16">
        <f t="shared" si="36"/>
        <v>4878.7022222222222</v>
      </c>
      <c r="C117" s="17">
        <v>2030.2222222222222</v>
      </c>
      <c r="D117" s="45"/>
      <c r="E117" s="17">
        <f>E110*8</f>
        <v>533.36</v>
      </c>
      <c r="F117" s="17">
        <f t="shared" si="37"/>
        <v>2563.5822222222223</v>
      </c>
      <c r="G117" s="17">
        <f>G110*8</f>
        <v>60.4</v>
      </c>
      <c r="H117" s="17">
        <f>H110*8</f>
        <v>149.19999999999999</v>
      </c>
      <c r="I117" s="17">
        <f>I110*8</f>
        <v>48.8</v>
      </c>
      <c r="J117" s="20"/>
      <c r="K117" s="17">
        <f>K110*8</f>
        <v>304</v>
      </c>
      <c r="L117" s="17">
        <f>L110*8</f>
        <v>30.8</v>
      </c>
      <c r="M117" s="17">
        <f>M110*8</f>
        <v>8</v>
      </c>
      <c r="N117" s="17">
        <f>N110*8</f>
        <v>6.4</v>
      </c>
      <c r="O117" s="17">
        <f>O110*8</f>
        <v>166.4</v>
      </c>
      <c r="P117" s="17">
        <v>0.32</v>
      </c>
      <c r="Q117" s="17">
        <f>Q110*8</f>
        <v>3.6</v>
      </c>
      <c r="R117" s="17">
        <f>R110*8</f>
        <v>43.6</v>
      </c>
      <c r="S117" s="17">
        <f>S110*8</f>
        <v>35.6</v>
      </c>
      <c r="T117" s="17">
        <f>T110*8</f>
        <v>45.6</v>
      </c>
      <c r="U117" s="17">
        <f>U110*8</f>
        <v>20</v>
      </c>
      <c r="V117" s="18">
        <f>V8</f>
        <v>1392.4</v>
      </c>
    </row>
    <row r="118" spans="1:22" ht="32.25" customHeight="1" x14ac:dyDescent="0.2">
      <c r="A118" s="30" t="s">
        <v>46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14"/>
    </row>
    <row r="119" spans="1:22" x14ac:dyDescent="0.2">
      <c r="A119" s="5" t="s">
        <v>30</v>
      </c>
      <c r="B119" s="16">
        <f t="shared" ref="B119:B126" si="38">SUM(F119:V119)</f>
        <v>1031.2877777777778</v>
      </c>
      <c r="C119" s="45" t="s">
        <v>47</v>
      </c>
      <c r="D119" s="17">
        <v>849.27777777777783</v>
      </c>
      <c r="E119" s="17">
        <v>66.67</v>
      </c>
      <c r="F119" s="17">
        <f t="shared" ref="F119:F126" si="39">SUM(D119:E119)</f>
        <v>915.94777777777779</v>
      </c>
      <c r="G119" s="17">
        <f>G110</f>
        <v>7.55</v>
      </c>
      <c r="H119" s="17">
        <f>H86</f>
        <v>18.649999999999999</v>
      </c>
      <c r="I119" s="17">
        <f>I95</f>
        <v>6.1</v>
      </c>
      <c r="J119" s="20"/>
      <c r="K119" s="17">
        <f>K110</f>
        <v>38</v>
      </c>
      <c r="L119" s="17">
        <f>L95</f>
        <v>3.85</v>
      </c>
      <c r="M119" s="17">
        <f>M86</f>
        <v>1</v>
      </c>
      <c r="N119" s="17">
        <f>N95</f>
        <v>0.8</v>
      </c>
      <c r="O119" s="17">
        <f>O110</f>
        <v>20.8</v>
      </c>
      <c r="P119" s="17">
        <v>0.04</v>
      </c>
      <c r="Q119" s="17">
        <f>Q86</f>
        <v>0.45</v>
      </c>
      <c r="R119" s="17">
        <f>R86</f>
        <v>5.45</v>
      </c>
      <c r="S119" s="17">
        <f>S86</f>
        <v>4.45</v>
      </c>
      <c r="T119" s="17">
        <v>5.7</v>
      </c>
      <c r="U119" s="17">
        <f>U11</f>
        <v>2.5</v>
      </c>
      <c r="V119" s="31"/>
    </row>
    <row r="120" spans="1:22" x14ac:dyDescent="0.2">
      <c r="A120" s="5" t="s">
        <v>31</v>
      </c>
      <c r="B120" s="16">
        <f t="shared" si="38"/>
        <v>2062.5755555555556</v>
      </c>
      <c r="C120" s="45"/>
      <c r="D120" s="17">
        <v>1698.5555555555557</v>
      </c>
      <c r="E120" s="17">
        <v>133.34</v>
      </c>
      <c r="F120" s="17">
        <f t="shared" si="39"/>
        <v>1831.8955555555556</v>
      </c>
      <c r="G120" s="17">
        <f>G119*2</f>
        <v>15.1</v>
      </c>
      <c r="H120" s="17">
        <f>H119*2</f>
        <v>37.299999999999997</v>
      </c>
      <c r="I120" s="17">
        <f>I119*2</f>
        <v>12.2</v>
      </c>
      <c r="J120" s="20"/>
      <c r="K120" s="17">
        <f>K119*2</f>
        <v>76</v>
      </c>
      <c r="L120" s="17">
        <f>L119*2</f>
        <v>7.7</v>
      </c>
      <c r="M120" s="17">
        <f>M119*2</f>
        <v>2</v>
      </c>
      <c r="N120" s="17">
        <f>N119*2</f>
        <v>1.6</v>
      </c>
      <c r="O120" s="17">
        <f>O119*2</f>
        <v>41.6</v>
      </c>
      <c r="P120" s="17">
        <v>0.08</v>
      </c>
      <c r="Q120" s="17">
        <f>Q119*2</f>
        <v>0.9</v>
      </c>
      <c r="R120" s="17">
        <f>R119*2</f>
        <v>10.9</v>
      </c>
      <c r="S120" s="17">
        <f>S119*2</f>
        <v>8.9</v>
      </c>
      <c r="T120" s="17">
        <f>T119*2</f>
        <v>11.4</v>
      </c>
      <c r="U120" s="17">
        <f>U119*2</f>
        <v>5</v>
      </c>
      <c r="V120" s="31"/>
    </row>
    <row r="121" spans="1:22" x14ac:dyDescent="0.2">
      <c r="A121" s="5" t="s">
        <v>32</v>
      </c>
      <c r="B121" s="16">
        <f t="shared" si="38"/>
        <v>3093.8633333333332</v>
      </c>
      <c r="C121" s="45"/>
      <c r="D121" s="17">
        <v>2547.8333333333335</v>
      </c>
      <c r="E121" s="17">
        <v>200.01</v>
      </c>
      <c r="F121" s="17">
        <f t="shared" si="39"/>
        <v>2747.8433333333332</v>
      </c>
      <c r="G121" s="17">
        <f>G119*3</f>
        <v>22.65</v>
      </c>
      <c r="H121" s="17">
        <f>H119*3</f>
        <v>55.949999999999996</v>
      </c>
      <c r="I121" s="17">
        <f>I119*3</f>
        <v>18.299999999999997</v>
      </c>
      <c r="J121" s="20"/>
      <c r="K121" s="17">
        <f>K119*3</f>
        <v>114</v>
      </c>
      <c r="L121" s="17">
        <f>L119*3</f>
        <v>11.55</v>
      </c>
      <c r="M121" s="17">
        <f>M119*3</f>
        <v>3</v>
      </c>
      <c r="N121" s="17">
        <f>N119*3</f>
        <v>2.4000000000000004</v>
      </c>
      <c r="O121" s="17">
        <f>O119*3</f>
        <v>62.400000000000006</v>
      </c>
      <c r="P121" s="17">
        <v>0.12</v>
      </c>
      <c r="Q121" s="17">
        <f>Q119*3</f>
        <v>1.35</v>
      </c>
      <c r="R121" s="17">
        <f>R119*3</f>
        <v>16.350000000000001</v>
      </c>
      <c r="S121" s="17">
        <f>S119*3</f>
        <v>13.350000000000001</v>
      </c>
      <c r="T121" s="17">
        <f>T119*3</f>
        <v>17.100000000000001</v>
      </c>
      <c r="U121" s="17">
        <f>U119*3</f>
        <v>7.5</v>
      </c>
      <c r="V121" s="31"/>
    </row>
    <row r="122" spans="1:22" x14ac:dyDescent="0.2">
      <c r="A122" s="5" t="s">
        <v>33</v>
      </c>
      <c r="B122" s="16">
        <f t="shared" si="38"/>
        <v>4125.1511111111113</v>
      </c>
      <c r="C122" s="45"/>
      <c r="D122" s="17">
        <v>3397.1111111111113</v>
      </c>
      <c r="E122" s="17">
        <v>266.68</v>
      </c>
      <c r="F122" s="17">
        <f t="shared" si="39"/>
        <v>3663.7911111111111</v>
      </c>
      <c r="G122" s="17">
        <f>G119*4</f>
        <v>30.2</v>
      </c>
      <c r="H122" s="17">
        <f>H119*4</f>
        <v>74.599999999999994</v>
      </c>
      <c r="I122" s="17">
        <f>I119*4</f>
        <v>24.4</v>
      </c>
      <c r="J122" s="20"/>
      <c r="K122" s="17">
        <f>K119*4</f>
        <v>152</v>
      </c>
      <c r="L122" s="17">
        <f>L119*4</f>
        <v>15.4</v>
      </c>
      <c r="M122" s="17">
        <f>M119*4</f>
        <v>4</v>
      </c>
      <c r="N122" s="17">
        <f>N119*4</f>
        <v>3.2</v>
      </c>
      <c r="O122" s="17">
        <f>O119*4</f>
        <v>83.2</v>
      </c>
      <c r="P122" s="17">
        <v>0.16</v>
      </c>
      <c r="Q122" s="17">
        <f>Q119*4</f>
        <v>1.8</v>
      </c>
      <c r="R122" s="17">
        <f>R119*4</f>
        <v>21.8</v>
      </c>
      <c r="S122" s="17">
        <f>S119*4</f>
        <v>17.8</v>
      </c>
      <c r="T122" s="17">
        <f>T119*4</f>
        <v>22.8</v>
      </c>
      <c r="U122" s="17">
        <f>U119*4</f>
        <v>10</v>
      </c>
      <c r="V122" s="31"/>
    </row>
    <row r="123" spans="1:22" x14ac:dyDescent="0.2">
      <c r="A123" s="5" t="s">
        <v>34</v>
      </c>
      <c r="B123" s="16">
        <f t="shared" si="38"/>
        <v>5156.4388888888889</v>
      </c>
      <c r="C123" s="45"/>
      <c r="D123" s="17">
        <v>4246.3888888888887</v>
      </c>
      <c r="E123" s="17">
        <v>333.35</v>
      </c>
      <c r="F123" s="17">
        <f t="shared" si="39"/>
        <v>4579.7388888888891</v>
      </c>
      <c r="G123" s="17">
        <f>G119*5</f>
        <v>37.75</v>
      </c>
      <c r="H123" s="17">
        <f>H119*5</f>
        <v>93.25</v>
      </c>
      <c r="I123" s="17">
        <f>I119*5</f>
        <v>30.5</v>
      </c>
      <c r="J123" s="20"/>
      <c r="K123" s="17">
        <f>K119*5</f>
        <v>190</v>
      </c>
      <c r="L123" s="17">
        <f>L119*5</f>
        <v>19.25</v>
      </c>
      <c r="M123" s="17">
        <f>M119*5</f>
        <v>5</v>
      </c>
      <c r="N123" s="17">
        <f>N119*5</f>
        <v>4</v>
      </c>
      <c r="O123" s="17">
        <f>O119*5</f>
        <v>104</v>
      </c>
      <c r="P123" s="17">
        <v>0.2</v>
      </c>
      <c r="Q123" s="17">
        <f>Q119*5</f>
        <v>2.25</v>
      </c>
      <c r="R123" s="17">
        <f>R119*5</f>
        <v>27.25</v>
      </c>
      <c r="S123" s="17">
        <f>S119*5</f>
        <v>22.25</v>
      </c>
      <c r="T123" s="17">
        <f>T119*5</f>
        <v>28.5</v>
      </c>
      <c r="U123" s="17">
        <f>U119*5</f>
        <v>12.5</v>
      </c>
      <c r="V123" s="31"/>
    </row>
    <row r="124" spans="1:22" x14ac:dyDescent="0.2">
      <c r="A124" s="5" t="s">
        <v>35</v>
      </c>
      <c r="B124" s="16">
        <f t="shared" si="38"/>
        <v>7580.126666666667</v>
      </c>
      <c r="C124" s="45"/>
      <c r="D124" s="17">
        <v>5095.666666666667</v>
      </c>
      <c r="E124" s="17">
        <v>400.02</v>
      </c>
      <c r="F124" s="17">
        <f t="shared" si="39"/>
        <v>5495.6866666666665</v>
      </c>
      <c r="G124" s="17">
        <f>G119*6</f>
        <v>45.3</v>
      </c>
      <c r="H124" s="17">
        <f>H119*6</f>
        <v>111.89999999999999</v>
      </c>
      <c r="I124" s="17">
        <f>I119*6</f>
        <v>36.599999999999994</v>
      </c>
      <c r="J124" s="20"/>
      <c r="K124" s="17">
        <f>K119*6</f>
        <v>228</v>
      </c>
      <c r="L124" s="17">
        <f>L119*6</f>
        <v>23.1</v>
      </c>
      <c r="M124" s="17">
        <f>M119*6</f>
        <v>6</v>
      </c>
      <c r="N124" s="17">
        <f>N119*6</f>
        <v>4.8000000000000007</v>
      </c>
      <c r="O124" s="17">
        <f>O119*6</f>
        <v>124.80000000000001</v>
      </c>
      <c r="P124" s="17">
        <v>0.24</v>
      </c>
      <c r="Q124" s="17">
        <f>Q119*6</f>
        <v>2.7</v>
      </c>
      <c r="R124" s="17">
        <f>R119*6</f>
        <v>32.700000000000003</v>
      </c>
      <c r="S124" s="17">
        <f>S119*6</f>
        <v>26.700000000000003</v>
      </c>
      <c r="T124" s="17">
        <f>T119*6</f>
        <v>34.200000000000003</v>
      </c>
      <c r="U124" s="17">
        <f>U119*6</f>
        <v>15</v>
      </c>
      <c r="V124" s="18">
        <f>$V6</f>
        <v>1392.4</v>
      </c>
    </row>
    <row r="125" spans="1:22" x14ac:dyDescent="0.2">
      <c r="A125" s="5" t="s">
        <v>36</v>
      </c>
      <c r="B125" s="16">
        <f t="shared" si="38"/>
        <v>8611.4144444444446</v>
      </c>
      <c r="C125" s="45"/>
      <c r="D125" s="17">
        <v>5944.9444444444453</v>
      </c>
      <c r="E125" s="17">
        <v>466.69</v>
      </c>
      <c r="F125" s="17">
        <f t="shared" si="39"/>
        <v>6411.6344444444449</v>
      </c>
      <c r="G125" s="17">
        <f>G119*7</f>
        <v>52.85</v>
      </c>
      <c r="H125" s="17">
        <f>H119*7</f>
        <v>130.54999999999998</v>
      </c>
      <c r="I125" s="17">
        <f>I119*7</f>
        <v>42.699999999999996</v>
      </c>
      <c r="J125" s="20"/>
      <c r="K125" s="17">
        <f>K119*7</f>
        <v>266</v>
      </c>
      <c r="L125" s="17">
        <f>L119*7</f>
        <v>26.95</v>
      </c>
      <c r="M125" s="17">
        <f>M119*7</f>
        <v>7</v>
      </c>
      <c r="N125" s="17">
        <f>N119*7</f>
        <v>5.6000000000000005</v>
      </c>
      <c r="O125" s="17">
        <f>O119*7</f>
        <v>145.6</v>
      </c>
      <c r="P125" s="17">
        <v>0.28000000000000003</v>
      </c>
      <c r="Q125" s="17">
        <f>Q119*7</f>
        <v>3.15</v>
      </c>
      <c r="R125" s="17">
        <f>R119*7</f>
        <v>38.15</v>
      </c>
      <c r="S125" s="17">
        <f>S119*7</f>
        <v>31.150000000000002</v>
      </c>
      <c r="T125" s="17">
        <f>T119*7</f>
        <v>39.9</v>
      </c>
      <c r="U125" s="17">
        <f>U119*7</f>
        <v>17.5</v>
      </c>
      <c r="V125" s="18">
        <f>$V7</f>
        <v>1392.4</v>
      </c>
    </row>
    <row r="126" spans="1:22" x14ac:dyDescent="0.2">
      <c r="A126" s="5" t="s">
        <v>37</v>
      </c>
      <c r="B126" s="16">
        <f t="shared" si="38"/>
        <v>9642.7022222222222</v>
      </c>
      <c r="C126" s="45"/>
      <c r="D126" s="17">
        <v>6794.2222222222226</v>
      </c>
      <c r="E126" s="17">
        <v>533.36</v>
      </c>
      <c r="F126" s="17">
        <f t="shared" si="39"/>
        <v>7327.5822222222223</v>
      </c>
      <c r="G126" s="17">
        <f>G119*8</f>
        <v>60.4</v>
      </c>
      <c r="H126" s="17">
        <f>H119*8</f>
        <v>149.19999999999999</v>
      </c>
      <c r="I126" s="17">
        <f>I119*8</f>
        <v>48.8</v>
      </c>
      <c r="J126" s="20"/>
      <c r="K126" s="17">
        <f>K119*8</f>
        <v>304</v>
      </c>
      <c r="L126" s="17">
        <f>L119*8</f>
        <v>30.8</v>
      </c>
      <c r="M126" s="17">
        <f>M119*8</f>
        <v>8</v>
      </c>
      <c r="N126" s="17">
        <f>N119*8</f>
        <v>6.4</v>
      </c>
      <c r="O126" s="17">
        <f>O119*8</f>
        <v>166.4</v>
      </c>
      <c r="P126" s="17">
        <v>0.32</v>
      </c>
      <c r="Q126" s="17">
        <f>Q119*8</f>
        <v>3.6</v>
      </c>
      <c r="R126" s="17">
        <f>R119*8</f>
        <v>43.6</v>
      </c>
      <c r="S126" s="17">
        <f>S119*8</f>
        <v>35.6</v>
      </c>
      <c r="T126" s="17">
        <f>T119*8</f>
        <v>45.6</v>
      </c>
      <c r="U126" s="17">
        <f>U119*8</f>
        <v>20</v>
      </c>
      <c r="V126" s="18">
        <f>$V8</f>
        <v>1392.4</v>
      </c>
    </row>
    <row r="127" spans="1:22" ht="15" customHeight="1" x14ac:dyDescent="0.2">
      <c r="A127" s="23" t="s">
        <v>42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V127" s="46"/>
    </row>
    <row r="128" spans="1:22" x14ac:dyDescent="0.2">
      <c r="A128" s="6"/>
      <c r="B128" s="24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46"/>
    </row>
    <row r="129" spans="1:22" ht="18" customHeight="1" x14ac:dyDescent="0.2">
      <c r="A129" s="99" t="s">
        <v>120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26"/>
    </row>
    <row r="130" spans="1:22" ht="42" customHeight="1" x14ac:dyDescent="0.2">
      <c r="A130" s="7" t="s">
        <v>2</v>
      </c>
      <c r="B130" s="7" t="s">
        <v>3</v>
      </c>
      <c r="C130" s="7" t="s">
        <v>43</v>
      </c>
      <c r="D130" s="7" t="s">
        <v>44</v>
      </c>
      <c r="E130" s="7" t="s">
        <v>48</v>
      </c>
      <c r="F130" s="7" t="s">
        <v>49</v>
      </c>
      <c r="G130" s="7" t="s">
        <v>8</v>
      </c>
      <c r="H130" s="7" t="s">
        <v>9</v>
      </c>
      <c r="I130" s="7" t="s">
        <v>10</v>
      </c>
      <c r="J130" s="7" t="s">
        <v>11</v>
      </c>
      <c r="K130" s="7" t="s">
        <v>12</v>
      </c>
      <c r="L130" s="7" t="s">
        <v>13</v>
      </c>
      <c r="M130" s="7" t="s">
        <v>14</v>
      </c>
      <c r="N130" s="7" t="s">
        <v>15</v>
      </c>
      <c r="O130" s="7" t="s">
        <v>16</v>
      </c>
      <c r="P130" s="8" t="s">
        <v>17</v>
      </c>
      <c r="Q130" s="7" t="s">
        <v>18</v>
      </c>
      <c r="R130" s="8" t="s">
        <v>19</v>
      </c>
      <c r="S130" s="8" t="s">
        <v>20</v>
      </c>
      <c r="T130" s="8" t="s">
        <v>21</v>
      </c>
      <c r="U130" s="8" t="s">
        <v>22</v>
      </c>
      <c r="V130" s="9" t="s">
        <v>23</v>
      </c>
    </row>
    <row r="131" spans="1:22" x14ac:dyDescent="0.2">
      <c r="A131" s="33" t="s">
        <v>27</v>
      </c>
      <c r="B131" s="34">
        <f>SUM(F131:V131)</f>
        <v>7681.4</v>
      </c>
      <c r="C131" s="36">
        <f>C107</f>
        <v>2284</v>
      </c>
      <c r="D131" s="42"/>
      <c r="E131" s="35">
        <v>2400</v>
      </c>
      <c r="F131" s="36">
        <f>SUM(C131:E131)</f>
        <v>4684</v>
      </c>
      <c r="G131" s="36">
        <f>G107</f>
        <v>182.5</v>
      </c>
      <c r="H131" s="36">
        <f>H107</f>
        <v>328.5</v>
      </c>
      <c r="I131" s="36">
        <v>77</v>
      </c>
      <c r="J131" s="28"/>
      <c r="K131" s="36">
        <f>K6</f>
        <v>451.5</v>
      </c>
      <c r="L131" s="36">
        <v>48</v>
      </c>
      <c r="M131" s="36">
        <v>12</v>
      </c>
      <c r="N131" s="36">
        <v>10</v>
      </c>
      <c r="O131" s="36">
        <v>272</v>
      </c>
      <c r="P131" s="36">
        <v>0.5</v>
      </c>
      <c r="Q131" s="36">
        <f>Q107</f>
        <v>5</v>
      </c>
      <c r="R131" s="36">
        <f>R107</f>
        <v>63.5</v>
      </c>
      <c r="S131" s="36">
        <v>56.5</v>
      </c>
      <c r="T131" s="36">
        <v>68</v>
      </c>
      <c r="U131" s="36">
        <v>30</v>
      </c>
      <c r="V131" s="37">
        <f>V6</f>
        <v>1392.4</v>
      </c>
    </row>
    <row r="132" spans="1:22" x14ac:dyDescent="0.2">
      <c r="A132" s="38" t="s">
        <v>28</v>
      </c>
      <c r="B132" s="39">
        <f>SUM(F132:V132)</f>
        <v>13040.9</v>
      </c>
      <c r="C132" s="43"/>
      <c r="D132" s="17">
        <f>D108</f>
        <v>7643.5</v>
      </c>
      <c r="E132" s="48">
        <v>2400</v>
      </c>
      <c r="F132" s="17">
        <f>SUM(C132:E132)</f>
        <v>10043.5</v>
      </c>
      <c r="G132" s="17">
        <f>G131</f>
        <v>182.5</v>
      </c>
      <c r="H132" s="17">
        <f>H108</f>
        <v>328.5</v>
      </c>
      <c r="I132" s="17">
        <v>77</v>
      </c>
      <c r="J132" s="20"/>
      <c r="K132" s="17">
        <f>K6</f>
        <v>451.5</v>
      </c>
      <c r="L132" s="17">
        <v>48</v>
      </c>
      <c r="M132" s="17">
        <v>12</v>
      </c>
      <c r="N132" s="17">
        <v>10</v>
      </c>
      <c r="O132" s="17">
        <f>O131</f>
        <v>272</v>
      </c>
      <c r="P132" s="17">
        <v>0.5</v>
      </c>
      <c r="Q132" s="17">
        <f>Q108</f>
        <v>5</v>
      </c>
      <c r="R132" s="17">
        <f>R131</f>
        <v>63.5</v>
      </c>
      <c r="S132" s="17">
        <v>56.5</v>
      </c>
      <c r="T132" s="17">
        <v>68</v>
      </c>
      <c r="U132" s="17">
        <v>30</v>
      </c>
      <c r="V132" s="18">
        <f>V7</f>
        <v>1392.4</v>
      </c>
    </row>
    <row r="133" spans="1:22" ht="32.25" customHeight="1" x14ac:dyDescent="0.2">
      <c r="A133" s="30" t="s">
        <v>45</v>
      </c>
      <c r="B133" s="4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14"/>
    </row>
    <row r="134" spans="1:22" x14ac:dyDescent="0.2">
      <c r="A134" s="5" t="s">
        <v>30</v>
      </c>
      <c r="B134" s="39">
        <f t="shared" ref="B134:B141" si="40">SUM(F134:V134)</f>
        <v>635.78444444444449</v>
      </c>
      <c r="C134" s="17">
        <v>253.77777777777777</v>
      </c>
      <c r="D134" s="45"/>
      <c r="E134" s="17">
        <f>E131/9</f>
        <v>266.66666666666669</v>
      </c>
      <c r="F134" s="17">
        <f t="shared" ref="F134:F141" si="41">SUM(C134:E134)</f>
        <v>520.44444444444446</v>
      </c>
      <c r="G134" s="17">
        <f>G110</f>
        <v>7.55</v>
      </c>
      <c r="H134" s="17">
        <f>H110</f>
        <v>18.649999999999999</v>
      </c>
      <c r="I134" s="17">
        <v>6.1</v>
      </c>
      <c r="J134" s="20"/>
      <c r="K134" s="17">
        <f>K11</f>
        <v>38</v>
      </c>
      <c r="L134" s="17">
        <v>3.85</v>
      </c>
      <c r="M134" s="17">
        <v>1</v>
      </c>
      <c r="N134" s="17">
        <v>0.8</v>
      </c>
      <c r="O134" s="17">
        <v>20.8</v>
      </c>
      <c r="P134" s="17">
        <v>0.04</v>
      </c>
      <c r="Q134" s="17">
        <f>Q110</f>
        <v>0.45</v>
      </c>
      <c r="R134" s="17">
        <f>R110</f>
        <v>5.45</v>
      </c>
      <c r="S134" s="17">
        <v>4.45</v>
      </c>
      <c r="T134" s="17">
        <v>5.7</v>
      </c>
      <c r="U134" s="17">
        <f>U11</f>
        <v>2.5</v>
      </c>
      <c r="V134" s="14"/>
    </row>
    <row r="135" spans="1:22" x14ac:dyDescent="0.2">
      <c r="A135" s="5" t="s">
        <v>31</v>
      </c>
      <c r="B135" s="39">
        <f t="shared" si="40"/>
        <v>1271.568888888889</v>
      </c>
      <c r="C135" s="17">
        <v>507.55555555555554</v>
      </c>
      <c r="D135" s="45"/>
      <c r="E135" s="17">
        <f>E134*2</f>
        <v>533.33333333333337</v>
      </c>
      <c r="F135" s="17">
        <f t="shared" si="41"/>
        <v>1040.8888888888889</v>
      </c>
      <c r="G135" s="17">
        <f>G134*2</f>
        <v>15.1</v>
      </c>
      <c r="H135" s="17">
        <f>H134*2</f>
        <v>37.299999999999997</v>
      </c>
      <c r="I135" s="17">
        <f>I134*2</f>
        <v>12.2</v>
      </c>
      <c r="J135" s="20"/>
      <c r="K135" s="17">
        <f>K134*2</f>
        <v>76</v>
      </c>
      <c r="L135" s="17">
        <f>L134*2</f>
        <v>7.7</v>
      </c>
      <c r="M135" s="17">
        <f>M134*2</f>
        <v>2</v>
      </c>
      <c r="N135" s="17">
        <f>N134*2</f>
        <v>1.6</v>
      </c>
      <c r="O135" s="17">
        <f>O134*2</f>
        <v>41.6</v>
      </c>
      <c r="P135" s="17">
        <v>0.08</v>
      </c>
      <c r="Q135" s="17">
        <f>Q134*2</f>
        <v>0.9</v>
      </c>
      <c r="R135" s="17">
        <f>R134*2</f>
        <v>10.9</v>
      </c>
      <c r="S135" s="17">
        <f>S134*2</f>
        <v>8.9</v>
      </c>
      <c r="T135" s="17">
        <f>T134*2</f>
        <v>11.4</v>
      </c>
      <c r="U135" s="17">
        <f>U134*2</f>
        <v>5</v>
      </c>
      <c r="V135" s="14"/>
    </row>
    <row r="136" spans="1:22" x14ac:dyDescent="0.2">
      <c r="A136" s="5" t="s">
        <v>32</v>
      </c>
      <c r="B136" s="39">
        <f t="shared" si="40"/>
        <v>1907.353333333333</v>
      </c>
      <c r="C136" s="17">
        <v>761.33333333333326</v>
      </c>
      <c r="D136" s="45"/>
      <c r="E136" s="17">
        <f>E134*3</f>
        <v>800</v>
      </c>
      <c r="F136" s="17">
        <f t="shared" si="41"/>
        <v>1561.3333333333333</v>
      </c>
      <c r="G136" s="17">
        <f>G134*3</f>
        <v>22.65</v>
      </c>
      <c r="H136" s="17">
        <f>H134*3</f>
        <v>55.949999999999996</v>
      </c>
      <c r="I136" s="17">
        <f>I134*3</f>
        <v>18.299999999999997</v>
      </c>
      <c r="J136" s="20"/>
      <c r="K136" s="17">
        <f>K134*3</f>
        <v>114</v>
      </c>
      <c r="L136" s="17">
        <f>L134*3</f>
        <v>11.55</v>
      </c>
      <c r="M136" s="17">
        <f>M134*3</f>
        <v>3</v>
      </c>
      <c r="N136" s="17">
        <f>N134*3</f>
        <v>2.4000000000000004</v>
      </c>
      <c r="O136" s="17">
        <f>O134*3</f>
        <v>62.400000000000006</v>
      </c>
      <c r="P136" s="17">
        <v>0.12</v>
      </c>
      <c r="Q136" s="17">
        <f>Q134*3</f>
        <v>1.35</v>
      </c>
      <c r="R136" s="17">
        <f>R134*3</f>
        <v>16.350000000000001</v>
      </c>
      <c r="S136" s="17">
        <f>S134*3</f>
        <v>13.350000000000001</v>
      </c>
      <c r="T136" s="17">
        <f>T134*3</f>
        <v>17.100000000000001</v>
      </c>
      <c r="U136" s="17">
        <f>U134*3</f>
        <v>7.5</v>
      </c>
      <c r="V136" s="14"/>
    </row>
    <row r="137" spans="1:22" x14ac:dyDescent="0.2">
      <c r="A137" s="5" t="s">
        <v>33</v>
      </c>
      <c r="B137" s="39">
        <f t="shared" si="40"/>
        <v>2543.137777777778</v>
      </c>
      <c r="C137" s="17">
        <v>1015.1111111111111</v>
      </c>
      <c r="D137" s="45"/>
      <c r="E137" s="17">
        <f>E134*4</f>
        <v>1066.6666666666667</v>
      </c>
      <c r="F137" s="17">
        <f t="shared" si="41"/>
        <v>2081.7777777777778</v>
      </c>
      <c r="G137" s="17">
        <f>G134*4</f>
        <v>30.2</v>
      </c>
      <c r="H137" s="17">
        <f>H134*4</f>
        <v>74.599999999999994</v>
      </c>
      <c r="I137" s="17">
        <f>I134*4</f>
        <v>24.4</v>
      </c>
      <c r="J137" s="20"/>
      <c r="K137" s="17">
        <f>K134*4</f>
        <v>152</v>
      </c>
      <c r="L137" s="17">
        <f>L134*4</f>
        <v>15.4</v>
      </c>
      <c r="M137" s="17">
        <f>M134*4</f>
        <v>4</v>
      </c>
      <c r="N137" s="17">
        <f>N134*4</f>
        <v>3.2</v>
      </c>
      <c r="O137" s="17">
        <f>O134*4</f>
        <v>83.2</v>
      </c>
      <c r="P137" s="17">
        <v>0.16</v>
      </c>
      <c r="Q137" s="17">
        <f>Q134*4</f>
        <v>1.8</v>
      </c>
      <c r="R137" s="17">
        <f>R134*4</f>
        <v>21.8</v>
      </c>
      <c r="S137" s="17">
        <f>S134*4</f>
        <v>17.8</v>
      </c>
      <c r="T137" s="17">
        <f>T134*4</f>
        <v>22.8</v>
      </c>
      <c r="U137" s="17">
        <f>U134*4</f>
        <v>10</v>
      </c>
      <c r="V137" s="14"/>
    </row>
    <row r="138" spans="1:22" x14ac:dyDescent="0.2">
      <c r="A138" s="5" t="s">
        <v>34</v>
      </c>
      <c r="B138" s="39">
        <f t="shared" si="40"/>
        <v>3178.9222222222224</v>
      </c>
      <c r="C138" s="17">
        <v>1268.8888888888889</v>
      </c>
      <c r="D138" s="45"/>
      <c r="E138" s="17">
        <f>E134*5</f>
        <v>1333.3333333333335</v>
      </c>
      <c r="F138" s="17">
        <f t="shared" si="41"/>
        <v>2602.2222222222226</v>
      </c>
      <c r="G138" s="17">
        <f>G134*5</f>
        <v>37.75</v>
      </c>
      <c r="H138" s="17">
        <f>H134*5</f>
        <v>93.25</v>
      </c>
      <c r="I138" s="17">
        <f>I134*5</f>
        <v>30.5</v>
      </c>
      <c r="J138" s="20"/>
      <c r="K138" s="17">
        <f>K134*5</f>
        <v>190</v>
      </c>
      <c r="L138" s="17">
        <f>L134*5</f>
        <v>19.25</v>
      </c>
      <c r="M138" s="17">
        <f>M134*5</f>
        <v>5</v>
      </c>
      <c r="N138" s="17">
        <f>N134*5</f>
        <v>4</v>
      </c>
      <c r="O138" s="17">
        <f>O134*5</f>
        <v>104</v>
      </c>
      <c r="P138" s="17">
        <v>0.2</v>
      </c>
      <c r="Q138" s="17">
        <f>Q134*5</f>
        <v>2.25</v>
      </c>
      <c r="R138" s="17">
        <f>R134*5</f>
        <v>27.25</v>
      </c>
      <c r="S138" s="17">
        <f>S134*5</f>
        <v>22.25</v>
      </c>
      <c r="T138" s="17">
        <f>T134*5</f>
        <v>28.5</v>
      </c>
      <c r="U138" s="17">
        <f>U134*5</f>
        <v>12.5</v>
      </c>
      <c r="V138" s="14"/>
    </row>
    <row r="139" spans="1:22" x14ac:dyDescent="0.2">
      <c r="A139" s="5" t="s">
        <v>35</v>
      </c>
      <c r="B139" s="39">
        <f t="shared" si="40"/>
        <v>5207.1066666666666</v>
      </c>
      <c r="C139" s="17">
        <v>1522.6666666666665</v>
      </c>
      <c r="D139" s="45"/>
      <c r="E139" s="17">
        <f>E134*6</f>
        <v>1600</v>
      </c>
      <c r="F139" s="17">
        <f t="shared" si="41"/>
        <v>3122.6666666666665</v>
      </c>
      <c r="G139" s="17">
        <f>G134*6</f>
        <v>45.3</v>
      </c>
      <c r="H139" s="17">
        <f>H134*6</f>
        <v>111.89999999999999</v>
      </c>
      <c r="I139" s="17">
        <f>I134*6</f>
        <v>36.599999999999994</v>
      </c>
      <c r="J139" s="20"/>
      <c r="K139" s="17">
        <f>K134*6</f>
        <v>228</v>
      </c>
      <c r="L139" s="17">
        <f>L134*6</f>
        <v>23.1</v>
      </c>
      <c r="M139" s="17">
        <f>M134*6</f>
        <v>6</v>
      </c>
      <c r="N139" s="17">
        <f>N134*6</f>
        <v>4.8000000000000007</v>
      </c>
      <c r="O139" s="17">
        <f>O134*6</f>
        <v>124.80000000000001</v>
      </c>
      <c r="P139" s="17">
        <v>0.24</v>
      </c>
      <c r="Q139" s="17">
        <f>Q134*6</f>
        <v>2.7</v>
      </c>
      <c r="R139" s="17">
        <f>R134*6</f>
        <v>32.700000000000003</v>
      </c>
      <c r="S139" s="17">
        <f>S134*6</f>
        <v>26.700000000000003</v>
      </c>
      <c r="T139" s="17">
        <f>T134*6</f>
        <v>34.200000000000003</v>
      </c>
      <c r="U139" s="17">
        <f>U134*6</f>
        <v>15</v>
      </c>
      <c r="V139" s="18">
        <f>V6</f>
        <v>1392.4</v>
      </c>
    </row>
    <row r="140" spans="1:22" x14ac:dyDescent="0.2">
      <c r="A140" s="5" t="s">
        <v>36</v>
      </c>
      <c r="B140" s="39">
        <f t="shared" si="40"/>
        <v>5842.8911111111101</v>
      </c>
      <c r="C140" s="17">
        <v>1776.4444444444443</v>
      </c>
      <c r="D140" s="45"/>
      <c r="E140" s="17">
        <f>E134*7</f>
        <v>1866.6666666666667</v>
      </c>
      <c r="F140" s="17">
        <f t="shared" si="41"/>
        <v>3643.1111111111113</v>
      </c>
      <c r="G140" s="17">
        <f>G134*7</f>
        <v>52.85</v>
      </c>
      <c r="H140" s="17">
        <f>H134*7</f>
        <v>130.54999999999998</v>
      </c>
      <c r="I140" s="17">
        <f>I134*7</f>
        <v>42.699999999999996</v>
      </c>
      <c r="J140" s="20"/>
      <c r="K140" s="17">
        <f>K134*7</f>
        <v>266</v>
      </c>
      <c r="L140" s="17">
        <f>L134*7</f>
        <v>26.95</v>
      </c>
      <c r="M140" s="17">
        <f>M134*7</f>
        <v>7</v>
      </c>
      <c r="N140" s="17">
        <f>N134*7</f>
        <v>5.6000000000000005</v>
      </c>
      <c r="O140" s="17">
        <f>O134*7</f>
        <v>145.6</v>
      </c>
      <c r="P140" s="17">
        <v>0.28000000000000003</v>
      </c>
      <c r="Q140" s="17">
        <f>Q134*7</f>
        <v>3.15</v>
      </c>
      <c r="R140" s="17">
        <f>R134*7</f>
        <v>38.15</v>
      </c>
      <c r="S140" s="17">
        <f>S134*7</f>
        <v>31.150000000000002</v>
      </c>
      <c r="T140" s="17">
        <f>T134*7</f>
        <v>39.9</v>
      </c>
      <c r="U140" s="17">
        <f>U134*7</f>
        <v>17.5</v>
      </c>
      <c r="V140" s="18">
        <f>V139</f>
        <v>1392.4</v>
      </c>
    </row>
    <row r="141" spans="1:22" x14ac:dyDescent="0.2">
      <c r="A141" s="5" t="s">
        <v>37</v>
      </c>
      <c r="B141" s="39">
        <f t="shared" si="40"/>
        <v>6478.6755555555555</v>
      </c>
      <c r="C141" s="17">
        <v>2030.2222222222222</v>
      </c>
      <c r="D141" s="45"/>
      <c r="E141" s="17">
        <f>E134*8</f>
        <v>2133.3333333333335</v>
      </c>
      <c r="F141" s="17">
        <f t="shared" si="41"/>
        <v>4163.5555555555557</v>
      </c>
      <c r="G141" s="17">
        <f>G134*8</f>
        <v>60.4</v>
      </c>
      <c r="H141" s="17">
        <f>H134*8</f>
        <v>149.19999999999999</v>
      </c>
      <c r="I141" s="17">
        <f>I134*8</f>
        <v>48.8</v>
      </c>
      <c r="J141" s="20"/>
      <c r="K141" s="17">
        <f>K134*8</f>
        <v>304</v>
      </c>
      <c r="L141" s="17">
        <f>L134*8</f>
        <v>30.8</v>
      </c>
      <c r="M141" s="17">
        <f>M134*8</f>
        <v>8</v>
      </c>
      <c r="N141" s="17">
        <f>N134*8</f>
        <v>6.4</v>
      </c>
      <c r="O141" s="17">
        <f>O134*8</f>
        <v>166.4</v>
      </c>
      <c r="P141" s="17">
        <v>0.32</v>
      </c>
      <c r="Q141" s="17">
        <f>Q134*8</f>
        <v>3.6</v>
      </c>
      <c r="R141" s="17">
        <f>R134*8</f>
        <v>43.6</v>
      </c>
      <c r="S141" s="17">
        <f>S134*8</f>
        <v>35.6</v>
      </c>
      <c r="T141" s="17">
        <f>T134*8</f>
        <v>45.6</v>
      </c>
      <c r="U141" s="17">
        <f>U134*8</f>
        <v>20</v>
      </c>
      <c r="V141" s="18">
        <f>V139</f>
        <v>1392.4</v>
      </c>
    </row>
    <row r="142" spans="1:22" ht="32.25" customHeight="1" x14ac:dyDescent="0.2">
      <c r="A142" s="30" t="s">
        <v>46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14"/>
    </row>
    <row r="143" spans="1:22" x14ac:dyDescent="0.2">
      <c r="A143" s="5" t="s">
        <v>30</v>
      </c>
      <c r="B143" s="39">
        <f t="shared" ref="B143:B150" si="42">SUM(F143:V143)</f>
        <v>1231.2844444444445</v>
      </c>
      <c r="C143" s="45" t="s">
        <v>47</v>
      </c>
      <c r="D143" s="17">
        <v>849.27777777777783</v>
      </c>
      <c r="E143" s="17">
        <f t="shared" ref="E143:E150" si="43">E134</f>
        <v>266.66666666666669</v>
      </c>
      <c r="F143" s="17">
        <f t="shared" ref="F143:F150" si="44">SUM(C143:E143)</f>
        <v>1115.9444444444446</v>
      </c>
      <c r="G143" s="17">
        <f>G119</f>
        <v>7.55</v>
      </c>
      <c r="H143" s="17">
        <f>H119</f>
        <v>18.649999999999999</v>
      </c>
      <c r="I143" s="17">
        <v>6.1</v>
      </c>
      <c r="J143" s="20"/>
      <c r="K143" s="17">
        <f>K134</f>
        <v>38</v>
      </c>
      <c r="L143" s="17">
        <v>3.85</v>
      </c>
      <c r="M143" s="17">
        <v>1</v>
      </c>
      <c r="N143" s="17">
        <v>0.8</v>
      </c>
      <c r="O143" s="17">
        <f>O134</f>
        <v>20.8</v>
      </c>
      <c r="P143" s="17">
        <v>0.04</v>
      </c>
      <c r="Q143" s="17">
        <f>Q119</f>
        <v>0.45</v>
      </c>
      <c r="R143" s="17">
        <f>R119</f>
        <v>5.45</v>
      </c>
      <c r="S143" s="17">
        <v>4.45</v>
      </c>
      <c r="T143" s="17">
        <v>5.7</v>
      </c>
      <c r="U143" s="17">
        <f>U11</f>
        <v>2.5</v>
      </c>
      <c r="V143" s="31"/>
    </row>
    <row r="144" spans="1:22" x14ac:dyDescent="0.2">
      <c r="A144" s="5" t="s">
        <v>31</v>
      </c>
      <c r="B144" s="39">
        <f t="shared" si="42"/>
        <v>2462.568888888889</v>
      </c>
      <c r="C144" s="45"/>
      <c r="D144" s="17">
        <v>1698.5555555555557</v>
      </c>
      <c r="E144" s="17">
        <f t="shared" si="43"/>
        <v>533.33333333333337</v>
      </c>
      <c r="F144" s="17">
        <f t="shared" si="44"/>
        <v>2231.8888888888891</v>
      </c>
      <c r="G144" s="17">
        <f>G143*2</f>
        <v>15.1</v>
      </c>
      <c r="H144" s="17">
        <f>H143*2</f>
        <v>37.299999999999997</v>
      </c>
      <c r="I144" s="17">
        <f>I143*2</f>
        <v>12.2</v>
      </c>
      <c r="J144" s="20"/>
      <c r="K144" s="17">
        <f>K143*2</f>
        <v>76</v>
      </c>
      <c r="L144" s="17">
        <f>L143*2</f>
        <v>7.7</v>
      </c>
      <c r="M144" s="17">
        <f>M143*2</f>
        <v>2</v>
      </c>
      <c r="N144" s="17">
        <f>N143*2</f>
        <v>1.6</v>
      </c>
      <c r="O144" s="17">
        <f>O143*2</f>
        <v>41.6</v>
      </c>
      <c r="P144" s="17">
        <v>0.08</v>
      </c>
      <c r="Q144" s="17">
        <f>Q143*2</f>
        <v>0.9</v>
      </c>
      <c r="R144" s="17">
        <f>R143*2</f>
        <v>10.9</v>
      </c>
      <c r="S144" s="17">
        <f>S143*2</f>
        <v>8.9</v>
      </c>
      <c r="T144" s="17">
        <f>T143*2</f>
        <v>11.4</v>
      </c>
      <c r="U144" s="17">
        <f>U143*2</f>
        <v>5</v>
      </c>
      <c r="V144" s="31"/>
    </row>
    <row r="145" spans="1:22" x14ac:dyDescent="0.2">
      <c r="A145" s="5" t="s">
        <v>32</v>
      </c>
      <c r="B145" s="39">
        <f t="shared" si="42"/>
        <v>3693.8533333333335</v>
      </c>
      <c r="C145" s="45"/>
      <c r="D145" s="17">
        <v>2547.8333333333335</v>
      </c>
      <c r="E145" s="17">
        <f t="shared" si="43"/>
        <v>800</v>
      </c>
      <c r="F145" s="17">
        <f t="shared" si="44"/>
        <v>3347.8333333333335</v>
      </c>
      <c r="G145" s="17">
        <f>G143*3</f>
        <v>22.65</v>
      </c>
      <c r="H145" s="17">
        <f>H143*3</f>
        <v>55.949999999999996</v>
      </c>
      <c r="I145" s="17">
        <f>I143*3</f>
        <v>18.299999999999997</v>
      </c>
      <c r="J145" s="20"/>
      <c r="K145" s="17">
        <f>K143*3</f>
        <v>114</v>
      </c>
      <c r="L145" s="17">
        <f>L143*3</f>
        <v>11.55</v>
      </c>
      <c r="M145" s="17">
        <f>M143*3</f>
        <v>3</v>
      </c>
      <c r="N145" s="17">
        <f>N143*3</f>
        <v>2.4000000000000004</v>
      </c>
      <c r="O145" s="17">
        <f>O143*3</f>
        <v>62.400000000000006</v>
      </c>
      <c r="P145" s="17">
        <v>0.12</v>
      </c>
      <c r="Q145" s="17">
        <f>Q143*3</f>
        <v>1.35</v>
      </c>
      <c r="R145" s="17">
        <f>R143*3</f>
        <v>16.350000000000001</v>
      </c>
      <c r="S145" s="17">
        <f>S143*3</f>
        <v>13.350000000000001</v>
      </c>
      <c r="T145" s="17">
        <f>T143*3</f>
        <v>17.100000000000001</v>
      </c>
      <c r="U145" s="17">
        <f>U143*3</f>
        <v>7.5</v>
      </c>
      <c r="V145" s="31"/>
    </row>
    <row r="146" spans="1:22" x14ac:dyDescent="0.2">
      <c r="A146" s="5" t="s">
        <v>33</v>
      </c>
      <c r="B146" s="39">
        <f t="shared" si="42"/>
        <v>4925.137777777778</v>
      </c>
      <c r="C146" s="45"/>
      <c r="D146" s="17">
        <v>3397.1111111111113</v>
      </c>
      <c r="E146" s="17">
        <f t="shared" si="43"/>
        <v>1066.6666666666667</v>
      </c>
      <c r="F146" s="17">
        <f t="shared" si="44"/>
        <v>4463.7777777777783</v>
      </c>
      <c r="G146" s="17">
        <f>G143*4</f>
        <v>30.2</v>
      </c>
      <c r="H146" s="17">
        <f>H143*4</f>
        <v>74.599999999999994</v>
      </c>
      <c r="I146" s="17">
        <f>I143*4</f>
        <v>24.4</v>
      </c>
      <c r="J146" s="20"/>
      <c r="K146" s="17">
        <f>K143*4</f>
        <v>152</v>
      </c>
      <c r="L146" s="17">
        <f>L143*4</f>
        <v>15.4</v>
      </c>
      <c r="M146" s="17">
        <f>M143*4</f>
        <v>4</v>
      </c>
      <c r="N146" s="17">
        <f>N143*4</f>
        <v>3.2</v>
      </c>
      <c r="O146" s="17">
        <f>O143*4</f>
        <v>83.2</v>
      </c>
      <c r="P146" s="17">
        <v>0.16</v>
      </c>
      <c r="Q146" s="17">
        <f>Q143*4</f>
        <v>1.8</v>
      </c>
      <c r="R146" s="17">
        <f>R143*4</f>
        <v>21.8</v>
      </c>
      <c r="S146" s="17">
        <f>S143*4</f>
        <v>17.8</v>
      </c>
      <c r="T146" s="17">
        <f>T143*4</f>
        <v>22.8</v>
      </c>
      <c r="U146" s="17">
        <f>U143*4</f>
        <v>10</v>
      </c>
      <c r="V146" s="31"/>
    </row>
    <row r="147" spans="1:22" x14ac:dyDescent="0.2">
      <c r="A147" s="5" t="s">
        <v>34</v>
      </c>
      <c r="B147" s="39">
        <f t="shared" si="42"/>
        <v>6156.4222222222224</v>
      </c>
      <c r="C147" s="45"/>
      <c r="D147" s="17">
        <v>4246.3888888888887</v>
      </c>
      <c r="E147" s="17">
        <f t="shared" si="43"/>
        <v>1333.3333333333335</v>
      </c>
      <c r="F147" s="17">
        <f t="shared" si="44"/>
        <v>5579.7222222222226</v>
      </c>
      <c r="G147" s="17">
        <f>G143*5</f>
        <v>37.75</v>
      </c>
      <c r="H147" s="17">
        <f>H143*5</f>
        <v>93.25</v>
      </c>
      <c r="I147" s="17">
        <f>I143*5</f>
        <v>30.5</v>
      </c>
      <c r="J147" s="20"/>
      <c r="K147" s="17">
        <f>K143*5</f>
        <v>190</v>
      </c>
      <c r="L147" s="17">
        <f>L143*5</f>
        <v>19.25</v>
      </c>
      <c r="M147" s="17">
        <f>M143*5</f>
        <v>5</v>
      </c>
      <c r="N147" s="17">
        <f>N143*5</f>
        <v>4</v>
      </c>
      <c r="O147" s="17">
        <f>O143*5</f>
        <v>104</v>
      </c>
      <c r="P147" s="17">
        <v>0.2</v>
      </c>
      <c r="Q147" s="17">
        <f>Q143*5</f>
        <v>2.25</v>
      </c>
      <c r="R147" s="17">
        <f>R143*5</f>
        <v>27.25</v>
      </c>
      <c r="S147" s="17">
        <f>S143*5</f>
        <v>22.25</v>
      </c>
      <c r="T147" s="17">
        <f>T143*5</f>
        <v>28.5</v>
      </c>
      <c r="U147" s="17">
        <f>U143*5</f>
        <v>12.5</v>
      </c>
      <c r="V147" s="31"/>
    </row>
    <row r="148" spans="1:22" x14ac:dyDescent="0.2">
      <c r="A148" s="5" t="s">
        <v>35</v>
      </c>
      <c r="B148" s="39">
        <f t="shared" si="42"/>
        <v>8780.1066666666666</v>
      </c>
      <c r="C148" s="45"/>
      <c r="D148" s="17">
        <v>5095.666666666667</v>
      </c>
      <c r="E148" s="17">
        <f t="shared" si="43"/>
        <v>1600</v>
      </c>
      <c r="F148" s="17">
        <f t="shared" si="44"/>
        <v>6695.666666666667</v>
      </c>
      <c r="G148" s="17">
        <f>G143*6</f>
        <v>45.3</v>
      </c>
      <c r="H148" s="17">
        <f>H143*6</f>
        <v>111.89999999999999</v>
      </c>
      <c r="I148" s="17">
        <f>I143*6</f>
        <v>36.599999999999994</v>
      </c>
      <c r="J148" s="20"/>
      <c r="K148" s="17">
        <f>K143*6</f>
        <v>228</v>
      </c>
      <c r="L148" s="17">
        <f>L143*6</f>
        <v>23.1</v>
      </c>
      <c r="M148" s="17">
        <f>M143*6</f>
        <v>6</v>
      </c>
      <c r="N148" s="17">
        <f>N143*6</f>
        <v>4.8000000000000007</v>
      </c>
      <c r="O148" s="17">
        <f>O143*6</f>
        <v>124.80000000000001</v>
      </c>
      <c r="P148" s="17">
        <v>0.24</v>
      </c>
      <c r="Q148" s="17">
        <f>Q143*6</f>
        <v>2.7</v>
      </c>
      <c r="R148" s="17">
        <f>R143*6</f>
        <v>32.700000000000003</v>
      </c>
      <c r="S148" s="17">
        <f>S143*6</f>
        <v>26.700000000000003</v>
      </c>
      <c r="T148" s="17">
        <f>T143*6</f>
        <v>34.200000000000003</v>
      </c>
      <c r="U148" s="17">
        <f>U143*6</f>
        <v>15</v>
      </c>
      <c r="V148" s="18">
        <f>V6</f>
        <v>1392.4</v>
      </c>
    </row>
    <row r="149" spans="1:22" x14ac:dyDescent="0.2">
      <c r="A149" s="5" t="s">
        <v>36</v>
      </c>
      <c r="B149" s="39">
        <f t="shared" si="42"/>
        <v>10011.391111111112</v>
      </c>
      <c r="C149" s="45"/>
      <c r="D149" s="17">
        <v>5944.9444444444453</v>
      </c>
      <c r="E149" s="17">
        <f t="shared" si="43"/>
        <v>1866.6666666666667</v>
      </c>
      <c r="F149" s="17">
        <f t="shared" si="44"/>
        <v>7811.6111111111122</v>
      </c>
      <c r="G149" s="17">
        <f>G143*7</f>
        <v>52.85</v>
      </c>
      <c r="H149" s="17">
        <f>H143*7</f>
        <v>130.54999999999998</v>
      </c>
      <c r="I149" s="17">
        <f>I143*7</f>
        <v>42.699999999999996</v>
      </c>
      <c r="J149" s="20"/>
      <c r="K149" s="17">
        <f>K143*7</f>
        <v>266</v>
      </c>
      <c r="L149" s="17">
        <f>L143*7</f>
        <v>26.95</v>
      </c>
      <c r="M149" s="17">
        <f>M143*7</f>
        <v>7</v>
      </c>
      <c r="N149" s="17">
        <f>N143*7</f>
        <v>5.6000000000000005</v>
      </c>
      <c r="O149" s="17">
        <f>O143*7</f>
        <v>145.6</v>
      </c>
      <c r="P149" s="17">
        <v>0.28000000000000003</v>
      </c>
      <c r="Q149" s="17">
        <f>Q143*7</f>
        <v>3.15</v>
      </c>
      <c r="R149" s="17">
        <f>R143*7</f>
        <v>38.15</v>
      </c>
      <c r="S149" s="17">
        <f>S143*7</f>
        <v>31.150000000000002</v>
      </c>
      <c r="T149" s="17">
        <f>T143*7</f>
        <v>39.9</v>
      </c>
      <c r="U149" s="17">
        <f>U143*7</f>
        <v>17.5</v>
      </c>
      <c r="V149" s="18">
        <f>V148</f>
        <v>1392.4</v>
      </c>
    </row>
    <row r="150" spans="1:22" x14ac:dyDescent="0.2">
      <c r="A150" s="5" t="s">
        <v>37</v>
      </c>
      <c r="B150" s="39">
        <f t="shared" si="42"/>
        <v>11242.675555555556</v>
      </c>
      <c r="C150" s="45"/>
      <c r="D150" s="17">
        <v>6794.2222222222226</v>
      </c>
      <c r="E150" s="17">
        <f t="shared" si="43"/>
        <v>2133.3333333333335</v>
      </c>
      <c r="F150" s="17">
        <f t="shared" si="44"/>
        <v>8927.5555555555566</v>
      </c>
      <c r="G150" s="17">
        <f>G143*8</f>
        <v>60.4</v>
      </c>
      <c r="H150" s="17">
        <f>H143*8</f>
        <v>149.19999999999999</v>
      </c>
      <c r="I150" s="17">
        <f>I143*8</f>
        <v>48.8</v>
      </c>
      <c r="J150" s="20"/>
      <c r="K150" s="17">
        <f>K143*8</f>
        <v>304</v>
      </c>
      <c r="L150" s="17">
        <f>L143*8</f>
        <v>30.8</v>
      </c>
      <c r="M150" s="17">
        <f>M143*8</f>
        <v>8</v>
      </c>
      <c r="N150" s="17">
        <f>N143*8</f>
        <v>6.4</v>
      </c>
      <c r="O150" s="17">
        <f>O143*8</f>
        <v>166.4</v>
      </c>
      <c r="P150" s="17">
        <v>0.32</v>
      </c>
      <c r="Q150" s="17">
        <f>Q143*8</f>
        <v>3.6</v>
      </c>
      <c r="R150" s="17">
        <f>R143*8</f>
        <v>43.6</v>
      </c>
      <c r="S150" s="17">
        <f>S143*8</f>
        <v>35.6</v>
      </c>
      <c r="T150" s="17">
        <f>T143*8</f>
        <v>45.6</v>
      </c>
      <c r="U150" s="17">
        <f>U143*8</f>
        <v>20</v>
      </c>
      <c r="V150" s="18">
        <f>V148</f>
        <v>1392.4</v>
      </c>
    </row>
    <row r="151" spans="1:22" ht="15" customHeight="1" x14ac:dyDescent="0.2">
      <c r="A151" s="23" t="s">
        <v>52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V151" s="37" t="s">
        <v>47</v>
      </c>
    </row>
    <row r="152" spans="1:22" x14ac:dyDescent="0.2">
      <c r="A152" s="23"/>
      <c r="B152" s="23"/>
      <c r="C152" s="23"/>
      <c r="D152" s="23"/>
      <c r="E152" s="23"/>
      <c r="F152" s="23"/>
      <c r="V152" s="26"/>
    </row>
    <row r="153" spans="1:22" ht="18" customHeight="1" x14ac:dyDescent="0.2">
      <c r="A153" s="99" t="s">
        <v>53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26"/>
    </row>
    <row r="154" spans="1:22" ht="42" customHeight="1" x14ac:dyDescent="0.2">
      <c r="A154" s="7" t="s">
        <v>2</v>
      </c>
      <c r="B154" s="7" t="s">
        <v>3</v>
      </c>
      <c r="C154" s="7" t="s">
        <v>43</v>
      </c>
      <c r="D154" s="7" t="s">
        <v>44</v>
      </c>
      <c r="E154" s="7" t="s">
        <v>48</v>
      </c>
      <c r="F154" s="7" t="s">
        <v>49</v>
      </c>
      <c r="G154" s="7" t="s">
        <v>8</v>
      </c>
      <c r="H154" s="7" t="s">
        <v>9</v>
      </c>
      <c r="I154" s="7" t="s">
        <v>10</v>
      </c>
      <c r="J154" s="7" t="s">
        <v>11</v>
      </c>
      <c r="K154" s="7" t="s">
        <v>12</v>
      </c>
      <c r="L154" s="7" t="s">
        <v>13</v>
      </c>
      <c r="M154" s="7" t="s">
        <v>14</v>
      </c>
      <c r="N154" s="7" t="s">
        <v>15</v>
      </c>
      <c r="O154" s="7" t="s">
        <v>16</v>
      </c>
      <c r="P154" s="8" t="s">
        <v>17</v>
      </c>
      <c r="Q154" s="7" t="s">
        <v>18</v>
      </c>
      <c r="R154" s="8" t="s">
        <v>19</v>
      </c>
      <c r="S154" s="8" t="s">
        <v>20</v>
      </c>
      <c r="T154" s="8" t="s">
        <v>21</v>
      </c>
      <c r="U154" s="8" t="s">
        <v>22</v>
      </c>
      <c r="V154" s="9" t="s">
        <v>23</v>
      </c>
    </row>
    <row r="155" spans="1:22" ht="15.75" customHeight="1" x14ac:dyDescent="0.2">
      <c r="A155" s="38" t="s">
        <v>27</v>
      </c>
      <c r="B155" s="39">
        <f>SUM(F155:V155)</f>
        <v>5731.4</v>
      </c>
      <c r="C155" s="17">
        <f>C131</f>
        <v>2284</v>
      </c>
      <c r="D155" s="49"/>
      <c r="E155" s="16">
        <v>450</v>
      </c>
      <c r="F155" s="17">
        <f>SUM(C155:E155)</f>
        <v>2734</v>
      </c>
      <c r="G155" s="17">
        <f>G131</f>
        <v>182.5</v>
      </c>
      <c r="H155" s="17">
        <f>H131</f>
        <v>328.5</v>
      </c>
      <c r="I155" s="17">
        <v>77</v>
      </c>
      <c r="J155" s="20"/>
      <c r="K155" s="17">
        <f>K6</f>
        <v>451.5</v>
      </c>
      <c r="L155" s="17">
        <v>48</v>
      </c>
      <c r="M155" s="17">
        <v>12</v>
      </c>
      <c r="N155" s="17">
        <v>10</v>
      </c>
      <c r="O155" s="17">
        <v>272</v>
      </c>
      <c r="P155" s="17">
        <v>0.5</v>
      </c>
      <c r="Q155" s="17">
        <f>Q131</f>
        <v>5</v>
      </c>
      <c r="R155" s="17">
        <f>R131</f>
        <v>63.5</v>
      </c>
      <c r="S155" s="17">
        <v>56.5</v>
      </c>
      <c r="T155" s="17">
        <v>68</v>
      </c>
      <c r="U155" s="17">
        <v>30</v>
      </c>
      <c r="V155" s="18">
        <f>V6</f>
        <v>1392.4</v>
      </c>
    </row>
    <row r="156" spans="1:22" ht="15.75" customHeight="1" x14ac:dyDescent="0.2">
      <c r="A156" s="38" t="s">
        <v>28</v>
      </c>
      <c r="B156" s="39">
        <f>SUM(F156:V156)</f>
        <v>11540.9</v>
      </c>
      <c r="C156" s="49"/>
      <c r="D156" s="17">
        <f>D132</f>
        <v>7643.5</v>
      </c>
      <c r="E156" s="48">
        <v>900</v>
      </c>
      <c r="F156" s="17">
        <f>SUM(C156:E156)</f>
        <v>8543.5</v>
      </c>
      <c r="G156" s="17">
        <f>G155</f>
        <v>182.5</v>
      </c>
      <c r="H156" s="17">
        <f>H131</f>
        <v>328.5</v>
      </c>
      <c r="I156" s="17">
        <v>77</v>
      </c>
      <c r="J156" s="20"/>
      <c r="K156" s="17">
        <f>K6</f>
        <v>451.5</v>
      </c>
      <c r="L156" s="17">
        <v>48</v>
      </c>
      <c r="M156" s="17">
        <v>12</v>
      </c>
      <c r="N156" s="17">
        <v>10</v>
      </c>
      <c r="O156" s="17">
        <f>O155</f>
        <v>272</v>
      </c>
      <c r="P156" s="17">
        <v>0.5</v>
      </c>
      <c r="Q156" s="17">
        <f>Q131</f>
        <v>5</v>
      </c>
      <c r="R156" s="17">
        <f>R155</f>
        <v>63.5</v>
      </c>
      <c r="S156" s="17">
        <v>56.5</v>
      </c>
      <c r="T156" s="17">
        <v>68</v>
      </c>
      <c r="U156" s="17">
        <v>30</v>
      </c>
      <c r="V156" s="18">
        <f>V7</f>
        <v>1392.4</v>
      </c>
    </row>
    <row r="157" spans="1:22" ht="33" customHeight="1" x14ac:dyDescent="0.2">
      <c r="A157" s="30" t="s">
        <v>45</v>
      </c>
      <c r="B157" s="41"/>
      <c r="C157" s="20"/>
      <c r="D157" s="20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4"/>
      <c r="V157" s="14"/>
    </row>
    <row r="158" spans="1:22" ht="13.5" customHeight="1" x14ac:dyDescent="0.2">
      <c r="A158" s="5" t="s">
        <v>30</v>
      </c>
      <c r="B158" s="39">
        <f t="shared" ref="B158:B165" si="45">SUM(F158:V158)</f>
        <v>419.1177777777778</v>
      </c>
      <c r="C158" s="17">
        <v>253.77777777777777</v>
      </c>
      <c r="D158" s="21"/>
      <c r="E158" s="16">
        <v>50</v>
      </c>
      <c r="F158" s="17">
        <f t="shared" ref="F158:F165" si="46">SUM(C158:E158)</f>
        <v>303.77777777777777</v>
      </c>
      <c r="G158" s="17">
        <f>G134</f>
        <v>7.55</v>
      </c>
      <c r="H158" s="17">
        <f>H134</f>
        <v>18.649999999999999</v>
      </c>
      <c r="I158" s="17">
        <v>6.1</v>
      </c>
      <c r="J158" s="20"/>
      <c r="K158" s="17">
        <f>K11</f>
        <v>38</v>
      </c>
      <c r="L158" s="17">
        <v>3.85</v>
      </c>
      <c r="M158" s="17">
        <v>1</v>
      </c>
      <c r="N158" s="17">
        <v>0.8</v>
      </c>
      <c r="O158" s="17">
        <v>20.8</v>
      </c>
      <c r="P158" s="17">
        <v>0.04</v>
      </c>
      <c r="Q158" s="17">
        <f>Q134</f>
        <v>0.45</v>
      </c>
      <c r="R158" s="17">
        <f>R134</f>
        <v>5.45</v>
      </c>
      <c r="S158" s="17">
        <v>4.45</v>
      </c>
      <c r="T158" s="17">
        <v>5.7</v>
      </c>
      <c r="U158" s="17">
        <f>U11</f>
        <v>2.5</v>
      </c>
      <c r="V158" s="14"/>
    </row>
    <row r="159" spans="1:22" ht="13.5" customHeight="1" x14ac:dyDescent="0.2">
      <c r="A159" s="5" t="s">
        <v>31</v>
      </c>
      <c r="B159" s="39">
        <f t="shared" si="45"/>
        <v>838.23555555555561</v>
      </c>
      <c r="C159" s="17">
        <v>507.55555555555554</v>
      </c>
      <c r="D159" s="21"/>
      <c r="E159" s="16">
        <f>E158*2</f>
        <v>100</v>
      </c>
      <c r="F159" s="17">
        <f t="shared" si="46"/>
        <v>607.55555555555554</v>
      </c>
      <c r="G159" s="17">
        <f>G158*2</f>
        <v>15.1</v>
      </c>
      <c r="H159" s="17">
        <f>H158*2</f>
        <v>37.299999999999997</v>
      </c>
      <c r="I159" s="17">
        <f>I158*2</f>
        <v>12.2</v>
      </c>
      <c r="J159" s="20"/>
      <c r="K159" s="17">
        <f>K158*2</f>
        <v>76</v>
      </c>
      <c r="L159" s="17">
        <f>L158*2</f>
        <v>7.7</v>
      </c>
      <c r="M159" s="17">
        <f>M158*2</f>
        <v>2</v>
      </c>
      <c r="N159" s="17">
        <f>N158*2</f>
        <v>1.6</v>
      </c>
      <c r="O159" s="17">
        <f>O158*2</f>
        <v>41.6</v>
      </c>
      <c r="P159" s="17">
        <v>0.08</v>
      </c>
      <c r="Q159" s="17">
        <f>Q158*2</f>
        <v>0.9</v>
      </c>
      <c r="R159" s="17">
        <f>R158*2</f>
        <v>10.9</v>
      </c>
      <c r="S159" s="17">
        <f>S158*2</f>
        <v>8.9</v>
      </c>
      <c r="T159" s="17">
        <f>T158*2</f>
        <v>11.4</v>
      </c>
      <c r="U159" s="17">
        <f>U158*2</f>
        <v>5</v>
      </c>
      <c r="V159" s="14"/>
    </row>
    <row r="160" spans="1:22" ht="13.5" customHeight="1" x14ac:dyDescent="0.2">
      <c r="A160" s="5" t="s">
        <v>32</v>
      </c>
      <c r="B160" s="39">
        <f t="shared" si="45"/>
        <v>1257.3533333333328</v>
      </c>
      <c r="C160" s="17">
        <v>761.33333333333326</v>
      </c>
      <c r="D160" s="21"/>
      <c r="E160" s="16">
        <f>E158*3</f>
        <v>150</v>
      </c>
      <c r="F160" s="17">
        <f t="shared" si="46"/>
        <v>911.33333333333326</v>
      </c>
      <c r="G160" s="17">
        <f>G158*3</f>
        <v>22.65</v>
      </c>
      <c r="H160" s="17">
        <f>H158*3</f>
        <v>55.949999999999996</v>
      </c>
      <c r="I160" s="17">
        <f>I158*3</f>
        <v>18.299999999999997</v>
      </c>
      <c r="J160" s="20"/>
      <c r="K160" s="17">
        <f>K158*3</f>
        <v>114</v>
      </c>
      <c r="L160" s="17">
        <f>L158*3</f>
        <v>11.55</v>
      </c>
      <c r="M160" s="17">
        <f>M158*3</f>
        <v>3</v>
      </c>
      <c r="N160" s="17">
        <f>N158*3</f>
        <v>2.4000000000000004</v>
      </c>
      <c r="O160" s="17">
        <f>O158*3</f>
        <v>62.400000000000006</v>
      </c>
      <c r="P160" s="17">
        <v>0.12</v>
      </c>
      <c r="Q160" s="17">
        <f>Q158*3</f>
        <v>1.35</v>
      </c>
      <c r="R160" s="17">
        <f>R158*3</f>
        <v>16.350000000000001</v>
      </c>
      <c r="S160" s="17">
        <f>S158*3</f>
        <v>13.350000000000001</v>
      </c>
      <c r="T160" s="17">
        <f>T158*3</f>
        <v>17.100000000000001</v>
      </c>
      <c r="U160" s="17">
        <f>U158*3</f>
        <v>7.5</v>
      </c>
      <c r="V160" s="14"/>
    </row>
    <row r="161" spans="1:22" ht="13.5" customHeight="1" x14ac:dyDescent="0.2">
      <c r="A161" s="5" t="s">
        <v>33</v>
      </c>
      <c r="B161" s="39">
        <f t="shared" si="45"/>
        <v>1676.4711111111112</v>
      </c>
      <c r="C161" s="17">
        <v>1015.1111111111111</v>
      </c>
      <c r="D161" s="21"/>
      <c r="E161" s="16">
        <f>E158*4</f>
        <v>200</v>
      </c>
      <c r="F161" s="17">
        <f t="shared" si="46"/>
        <v>1215.1111111111111</v>
      </c>
      <c r="G161" s="17">
        <f>G158*4</f>
        <v>30.2</v>
      </c>
      <c r="H161" s="17">
        <f>H158*4</f>
        <v>74.599999999999994</v>
      </c>
      <c r="I161" s="17">
        <f>I158*4</f>
        <v>24.4</v>
      </c>
      <c r="J161" s="20"/>
      <c r="K161" s="17">
        <f>K158*4</f>
        <v>152</v>
      </c>
      <c r="L161" s="17">
        <f>L158*4</f>
        <v>15.4</v>
      </c>
      <c r="M161" s="17">
        <f>M158*4</f>
        <v>4</v>
      </c>
      <c r="N161" s="17">
        <f>N158*4</f>
        <v>3.2</v>
      </c>
      <c r="O161" s="17">
        <f>O158*4</f>
        <v>83.2</v>
      </c>
      <c r="P161" s="17">
        <v>0.16</v>
      </c>
      <c r="Q161" s="17">
        <f>Q158*4</f>
        <v>1.8</v>
      </c>
      <c r="R161" s="17">
        <f>R158*4</f>
        <v>21.8</v>
      </c>
      <c r="S161" s="17">
        <f>S158*4</f>
        <v>17.8</v>
      </c>
      <c r="T161" s="17">
        <f>T158*4</f>
        <v>22.8</v>
      </c>
      <c r="U161" s="17">
        <f>U158*4</f>
        <v>10</v>
      </c>
      <c r="V161" s="14"/>
    </row>
    <row r="162" spans="1:22" ht="13.5" customHeight="1" x14ac:dyDescent="0.2">
      <c r="A162" s="5" t="s">
        <v>34</v>
      </c>
      <c r="B162" s="39">
        <f t="shared" si="45"/>
        <v>2095.588888888889</v>
      </c>
      <c r="C162" s="17">
        <v>1268.8888888888889</v>
      </c>
      <c r="D162" s="21"/>
      <c r="E162" s="16">
        <f>E158*5</f>
        <v>250</v>
      </c>
      <c r="F162" s="17">
        <f t="shared" si="46"/>
        <v>1518.8888888888889</v>
      </c>
      <c r="G162" s="17">
        <f>G158*5</f>
        <v>37.75</v>
      </c>
      <c r="H162" s="17">
        <f>H158*5</f>
        <v>93.25</v>
      </c>
      <c r="I162" s="17">
        <f>I158*5</f>
        <v>30.5</v>
      </c>
      <c r="J162" s="20"/>
      <c r="K162" s="17">
        <f>K158*5</f>
        <v>190</v>
      </c>
      <c r="L162" s="17">
        <f>L158*5</f>
        <v>19.25</v>
      </c>
      <c r="M162" s="17">
        <f>M158*5</f>
        <v>5</v>
      </c>
      <c r="N162" s="17">
        <f>N158*5</f>
        <v>4</v>
      </c>
      <c r="O162" s="17">
        <f>O158*5</f>
        <v>104</v>
      </c>
      <c r="P162" s="17">
        <v>0.2</v>
      </c>
      <c r="Q162" s="17">
        <f>Q158*5</f>
        <v>2.25</v>
      </c>
      <c r="R162" s="17">
        <f>R158*5</f>
        <v>27.25</v>
      </c>
      <c r="S162" s="17">
        <f>S158*5</f>
        <v>22.25</v>
      </c>
      <c r="T162" s="17">
        <f>T158*5</f>
        <v>28.5</v>
      </c>
      <c r="U162" s="17">
        <f>U158*5</f>
        <v>12.5</v>
      </c>
      <c r="V162" s="14"/>
    </row>
    <row r="163" spans="1:22" ht="13.5" customHeight="1" x14ac:dyDescent="0.2">
      <c r="A163" s="5" t="s">
        <v>35</v>
      </c>
      <c r="B163" s="39">
        <f t="shared" si="45"/>
        <v>3907.1066666666657</v>
      </c>
      <c r="C163" s="17">
        <v>1522.6666666666665</v>
      </c>
      <c r="D163" s="21"/>
      <c r="E163" s="16">
        <f>E158*6</f>
        <v>300</v>
      </c>
      <c r="F163" s="17">
        <f t="shared" si="46"/>
        <v>1822.6666666666665</v>
      </c>
      <c r="G163" s="17">
        <f>G158*6</f>
        <v>45.3</v>
      </c>
      <c r="H163" s="17">
        <f>H158*6</f>
        <v>111.89999999999999</v>
      </c>
      <c r="I163" s="17">
        <f>I158*6</f>
        <v>36.599999999999994</v>
      </c>
      <c r="J163" s="20"/>
      <c r="K163" s="17">
        <f>K158*6</f>
        <v>228</v>
      </c>
      <c r="L163" s="17">
        <f>L158*6</f>
        <v>23.1</v>
      </c>
      <c r="M163" s="17">
        <f>M158*6</f>
        <v>6</v>
      </c>
      <c r="N163" s="17">
        <f>N158*6</f>
        <v>4.8000000000000007</v>
      </c>
      <c r="O163" s="17">
        <f>O158*6</f>
        <v>124.80000000000001</v>
      </c>
      <c r="P163" s="17">
        <v>0.24</v>
      </c>
      <c r="Q163" s="17">
        <f>Q158*6</f>
        <v>2.7</v>
      </c>
      <c r="R163" s="17">
        <f>R158*6</f>
        <v>32.700000000000003</v>
      </c>
      <c r="S163" s="17">
        <f>S158*6</f>
        <v>26.700000000000003</v>
      </c>
      <c r="T163" s="17">
        <f>T158*6</f>
        <v>34.200000000000003</v>
      </c>
      <c r="U163" s="17">
        <f>U158*6</f>
        <v>15</v>
      </c>
      <c r="V163" s="18">
        <f>V6</f>
        <v>1392.4</v>
      </c>
    </row>
    <row r="164" spans="1:22" ht="13.5" customHeight="1" x14ac:dyDescent="0.2">
      <c r="A164" s="5" t="s">
        <v>36</v>
      </c>
      <c r="B164" s="39">
        <f t="shared" si="45"/>
        <v>4326.2244444444441</v>
      </c>
      <c r="C164" s="17">
        <v>1776.4444444444443</v>
      </c>
      <c r="D164" s="21"/>
      <c r="E164" s="16">
        <f>E158*7</f>
        <v>350</v>
      </c>
      <c r="F164" s="17">
        <f t="shared" si="46"/>
        <v>2126.4444444444443</v>
      </c>
      <c r="G164" s="17">
        <f>G158*7</f>
        <v>52.85</v>
      </c>
      <c r="H164" s="17">
        <f>H158*7</f>
        <v>130.54999999999998</v>
      </c>
      <c r="I164" s="17">
        <f>I158*7</f>
        <v>42.699999999999996</v>
      </c>
      <c r="J164" s="20"/>
      <c r="K164" s="17">
        <f>K158*7</f>
        <v>266</v>
      </c>
      <c r="L164" s="17">
        <f>L158*7</f>
        <v>26.95</v>
      </c>
      <c r="M164" s="17">
        <f>M158*7</f>
        <v>7</v>
      </c>
      <c r="N164" s="17">
        <f>N158*7</f>
        <v>5.6000000000000005</v>
      </c>
      <c r="O164" s="17">
        <f>O158*7</f>
        <v>145.6</v>
      </c>
      <c r="P164" s="17">
        <v>0.28000000000000003</v>
      </c>
      <c r="Q164" s="17">
        <f>Q158*7</f>
        <v>3.15</v>
      </c>
      <c r="R164" s="17">
        <f>R158*7</f>
        <v>38.15</v>
      </c>
      <c r="S164" s="17">
        <f>S158*7</f>
        <v>31.150000000000002</v>
      </c>
      <c r="T164" s="17">
        <f>T158*7</f>
        <v>39.9</v>
      </c>
      <c r="U164" s="17">
        <f>U158*7</f>
        <v>17.5</v>
      </c>
      <c r="V164" s="18">
        <f>V163</f>
        <v>1392.4</v>
      </c>
    </row>
    <row r="165" spans="1:22" ht="13.5" customHeight="1" x14ac:dyDescent="0.2">
      <c r="A165" s="5" t="s">
        <v>37</v>
      </c>
      <c r="B165" s="39">
        <f t="shared" si="45"/>
        <v>4745.3422222222225</v>
      </c>
      <c r="C165" s="17">
        <v>2030.2222222222222</v>
      </c>
      <c r="D165" s="21"/>
      <c r="E165" s="16">
        <f>E158*8</f>
        <v>400</v>
      </c>
      <c r="F165" s="17">
        <f t="shared" si="46"/>
        <v>2430.2222222222222</v>
      </c>
      <c r="G165" s="17">
        <f>G158*8</f>
        <v>60.4</v>
      </c>
      <c r="H165" s="17">
        <f>H158*8</f>
        <v>149.19999999999999</v>
      </c>
      <c r="I165" s="17">
        <f>I158*8</f>
        <v>48.8</v>
      </c>
      <c r="J165" s="20"/>
      <c r="K165" s="17">
        <f>K158*8</f>
        <v>304</v>
      </c>
      <c r="L165" s="17">
        <f>L158*8</f>
        <v>30.8</v>
      </c>
      <c r="M165" s="17">
        <f>M158*8</f>
        <v>8</v>
      </c>
      <c r="N165" s="17">
        <f>N158*8</f>
        <v>6.4</v>
      </c>
      <c r="O165" s="17">
        <f>O158*8</f>
        <v>166.4</v>
      </c>
      <c r="P165" s="17">
        <v>0.32</v>
      </c>
      <c r="Q165" s="17">
        <f>Q158*8</f>
        <v>3.6</v>
      </c>
      <c r="R165" s="17">
        <f>R158*8</f>
        <v>43.6</v>
      </c>
      <c r="S165" s="17">
        <f>S158*8</f>
        <v>35.6</v>
      </c>
      <c r="T165" s="17">
        <f>T158*8</f>
        <v>45.6</v>
      </c>
      <c r="U165" s="17">
        <f>U158*8</f>
        <v>20</v>
      </c>
      <c r="V165" s="18">
        <f>V163</f>
        <v>1392.4</v>
      </c>
    </row>
    <row r="166" spans="1:22" ht="33" customHeight="1" x14ac:dyDescent="0.2">
      <c r="A166" s="30" t="s">
        <v>46</v>
      </c>
      <c r="B166" s="20"/>
      <c r="C166" s="20"/>
      <c r="D166" s="20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14"/>
    </row>
    <row r="167" spans="1:22" ht="13.5" customHeight="1" x14ac:dyDescent="0.2">
      <c r="A167" s="5" t="s">
        <v>30</v>
      </c>
      <c r="B167" s="39">
        <f t="shared" ref="B167:B174" si="47">SUM(F167:V167)</f>
        <v>1064.617777777778</v>
      </c>
      <c r="C167" s="21" t="s">
        <v>47</v>
      </c>
      <c r="D167" s="17">
        <v>849.27777777777783</v>
      </c>
      <c r="E167" s="17">
        <v>100</v>
      </c>
      <c r="F167" s="17">
        <f t="shared" ref="F167:F174" si="48">SUM(C167:E167)</f>
        <v>949.27777777777783</v>
      </c>
      <c r="G167" s="17">
        <f>G158</f>
        <v>7.55</v>
      </c>
      <c r="H167" s="17">
        <f>H158</f>
        <v>18.649999999999999</v>
      </c>
      <c r="I167" s="17">
        <v>6.1</v>
      </c>
      <c r="J167" s="20"/>
      <c r="K167" s="17">
        <f>K158</f>
        <v>38</v>
      </c>
      <c r="L167" s="17">
        <v>3.85</v>
      </c>
      <c r="M167" s="17">
        <v>1</v>
      </c>
      <c r="N167" s="17">
        <v>0.8</v>
      </c>
      <c r="O167" s="17">
        <f>O158</f>
        <v>20.8</v>
      </c>
      <c r="P167" s="17">
        <v>0.04</v>
      </c>
      <c r="Q167" s="17">
        <f>Q158</f>
        <v>0.45</v>
      </c>
      <c r="R167" s="17">
        <f>R158</f>
        <v>5.45</v>
      </c>
      <c r="S167" s="17">
        <v>4.45</v>
      </c>
      <c r="T167" s="17">
        <v>5.7</v>
      </c>
      <c r="U167" s="17">
        <f>U11</f>
        <v>2.5</v>
      </c>
      <c r="V167" s="31"/>
    </row>
    <row r="168" spans="1:22" ht="13.5" customHeight="1" x14ac:dyDescent="0.2">
      <c r="A168" s="5" t="s">
        <v>31</v>
      </c>
      <c r="B168" s="39">
        <f t="shared" si="47"/>
        <v>2129.2355555555559</v>
      </c>
      <c r="C168" s="21"/>
      <c r="D168" s="17">
        <v>1698.5555555555557</v>
      </c>
      <c r="E168" s="17">
        <f>E167*2</f>
        <v>200</v>
      </c>
      <c r="F168" s="17">
        <f t="shared" si="48"/>
        <v>1898.5555555555557</v>
      </c>
      <c r="G168" s="17">
        <f>G167*2</f>
        <v>15.1</v>
      </c>
      <c r="H168" s="17">
        <f>H167*2</f>
        <v>37.299999999999997</v>
      </c>
      <c r="I168" s="17">
        <f>I167*2</f>
        <v>12.2</v>
      </c>
      <c r="J168" s="20"/>
      <c r="K168" s="17">
        <f>K167*2</f>
        <v>76</v>
      </c>
      <c r="L168" s="17">
        <f>L167*2</f>
        <v>7.7</v>
      </c>
      <c r="M168" s="17">
        <f>M167*2</f>
        <v>2</v>
      </c>
      <c r="N168" s="17">
        <f>N167*2</f>
        <v>1.6</v>
      </c>
      <c r="O168" s="17">
        <f>O167*2</f>
        <v>41.6</v>
      </c>
      <c r="P168" s="17">
        <v>0.08</v>
      </c>
      <c r="Q168" s="17">
        <f>Q167*2</f>
        <v>0.9</v>
      </c>
      <c r="R168" s="17">
        <f>R167*2</f>
        <v>10.9</v>
      </c>
      <c r="S168" s="17">
        <f>S167*2</f>
        <v>8.9</v>
      </c>
      <c r="T168" s="17">
        <f>T167*2</f>
        <v>11.4</v>
      </c>
      <c r="U168" s="17">
        <f>U167*2</f>
        <v>5</v>
      </c>
      <c r="V168" s="31"/>
    </row>
    <row r="169" spans="1:22" ht="13.5" customHeight="1" x14ac:dyDescent="0.2">
      <c r="A169" s="5" t="s">
        <v>32</v>
      </c>
      <c r="B169" s="39">
        <f t="shared" si="47"/>
        <v>3193.8533333333335</v>
      </c>
      <c r="C169" s="21"/>
      <c r="D169" s="17">
        <v>2547.8333333333335</v>
      </c>
      <c r="E169" s="17">
        <f>E167*3</f>
        <v>300</v>
      </c>
      <c r="F169" s="17">
        <f t="shared" si="48"/>
        <v>2847.8333333333335</v>
      </c>
      <c r="G169" s="17">
        <f>G167*3</f>
        <v>22.65</v>
      </c>
      <c r="H169" s="17">
        <f>H167*3</f>
        <v>55.949999999999996</v>
      </c>
      <c r="I169" s="17">
        <f>I167*3</f>
        <v>18.299999999999997</v>
      </c>
      <c r="J169" s="20"/>
      <c r="K169" s="17">
        <f>K167*3</f>
        <v>114</v>
      </c>
      <c r="L169" s="17">
        <f>L167*3</f>
        <v>11.55</v>
      </c>
      <c r="M169" s="17">
        <f>M167*3</f>
        <v>3</v>
      </c>
      <c r="N169" s="17">
        <f>N167*3</f>
        <v>2.4000000000000004</v>
      </c>
      <c r="O169" s="17">
        <f>O167*3</f>
        <v>62.400000000000006</v>
      </c>
      <c r="P169" s="17">
        <v>0.12</v>
      </c>
      <c r="Q169" s="17">
        <f>Q167*3</f>
        <v>1.35</v>
      </c>
      <c r="R169" s="17">
        <f>R167*3</f>
        <v>16.350000000000001</v>
      </c>
      <c r="S169" s="17">
        <f>S167*3</f>
        <v>13.350000000000001</v>
      </c>
      <c r="T169" s="17">
        <f>T167*3</f>
        <v>17.100000000000001</v>
      </c>
      <c r="U169" s="17">
        <f>U167*3</f>
        <v>7.5</v>
      </c>
      <c r="V169" s="31"/>
    </row>
    <row r="170" spans="1:22" ht="13.5" customHeight="1" x14ac:dyDescent="0.2">
      <c r="A170" s="5" t="s">
        <v>33</v>
      </c>
      <c r="B170" s="39">
        <f t="shared" si="47"/>
        <v>4258.4711111111119</v>
      </c>
      <c r="C170" s="21"/>
      <c r="D170" s="17">
        <v>3397.1111111111113</v>
      </c>
      <c r="E170" s="17">
        <f>E167*4</f>
        <v>400</v>
      </c>
      <c r="F170" s="17">
        <f t="shared" si="48"/>
        <v>3797.1111111111113</v>
      </c>
      <c r="G170" s="17">
        <f>G167*4</f>
        <v>30.2</v>
      </c>
      <c r="H170" s="17">
        <f>H167*4</f>
        <v>74.599999999999994</v>
      </c>
      <c r="I170" s="17">
        <f>I167*4</f>
        <v>24.4</v>
      </c>
      <c r="J170" s="20"/>
      <c r="K170" s="17">
        <f>K167*4</f>
        <v>152</v>
      </c>
      <c r="L170" s="17">
        <f>L167*4</f>
        <v>15.4</v>
      </c>
      <c r="M170" s="17">
        <f>M167*4</f>
        <v>4</v>
      </c>
      <c r="N170" s="17">
        <f>N167*4</f>
        <v>3.2</v>
      </c>
      <c r="O170" s="17">
        <f>O167*4</f>
        <v>83.2</v>
      </c>
      <c r="P170" s="17">
        <v>0.16</v>
      </c>
      <c r="Q170" s="17">
        <f>Q167*4</f>
        <v>1.8</v>
      </c>
      <c r="R170" s="17">
        <f>R167*4</f>
        <v>21.8</v>
      </c>
      <c r="S170" s="17">
        <f>S167*4</f>
        <v>17.8</v>
      </c>
      <c r="T170" s="17">
        <f>T167*4</f>
        <v>22.8</v>
      </c>
      <c r="U170" s="17">
        <f>U167*4</f>
        <v>10</v>
      </c>
      <c r="V170" s="31"/>
    </row>
    <row r="171" spans="1:22" ht="13.5" customHeight="1" x14ac:dyDescent="0.2">
      <c r="A171" s="5" t="s">
        <v>34</v>
      </c>
      <c r="B171" s="39">
        <f t="shared" si="47"/>
        <v>5323.0888888888885</v>
      </c>
      <c r="C171" s="21"/>
      <c r="D171" s="17">
        <v>4246.3888888888887</v>
      </c>
      <c r="E171" s="17">
        <f>E167*5</f>
        <v>500</v>
      </c>
      <c r="F171" s="17">
        <f t="shared" si="48"/>
        <v>4746.3888888888887</v>
      </c>
      <c r="G171" s="17">
        <f>G167*5</f>
        <v>37.75</v>
      </c>
      <c r="H171" s="17">
        <f>H167*5</f>
        <v>93.25</v>
      </c>
      <c r="I171" s="17">
        <f>I167*5</f>
        <v>30.5</v>
      </c>
      <c r="J171" s="20"/>
      <c r="K171" s="17">
        <f>K167*5</f>
        <v>190</v>
      </c>
      <c r="L171" s="17">
        <f>L167*5</f>
        <v>19.25</v>
      </c>
      <c r="M171" s="17">
        <f>M167*5</f>
        <v>5</v>
      </c>
      <c r="N171" s="17">
        <f>N167*5</f>
        <v>4</v>
      </c>
      <c r="O171" s="17">
        <f>O167*5</f>
        <v>104</v>
      </c>
      <c r="P171" s="17">
        <v>0.2</v>
      </c>
      <c r="Q171" s="17">
        <f>Q167*5</f>
        <v>2.25</v>
      </c>
      <c r="R171" s="17">
        <f>R167*5</f>
        <v>27.25</v>
      </c>
      <c r="S171" s="17">
        <f>S167*5</f>
        <v>22.25</v>
      </c>
      <c r="T171" s="17">
        <f>T167*5</f>
        <v>28.5</v>
      </c>
      <c r="U171" s="17">
        <f>U167*5</f>
        <v>12.5</v>
      </c>
      <c r="V171" s="31"/>
    </row>
    <row r="172" spans="1:22" ht="13.5" customHeight="1" x14ac:dyDescent="0.2">
      <c r="A172" s="5" t="s">
        <v>35</v>
      </c>
      <c r="B172" s="39">
        <f t="shared" si="47"/>
        <v>7780.1066666666666</v>
      </c>
      <c r="C172" s="21"/>
      <c r="D172" s="17">
        <v>5095.666666666667</v>
      </c>
      <c r="E172" s="17">
        <f>E167*6</f>
        <v>600</v>
      </c>
      <c r="F172" s="17">
        <f t="shared" si="48"/>
        <v>5695.666666666667</v>
      </c>
      <c r="G172" s="17">
        <f>G167*6</f>
        <v>45.3</v>
      </c>
      <c r="H172" s="17">
        <f>H167*6</f>
        <v>111.89999999999999</v>
      </c>
      <c r="I172" s="17">
        <f>I167*6</f>
        <v>36.599999999999994</v>
      </c>
      <c r="J172" s="20"/>
      <c r="K172" s="17">
        <f>K167*6</f>
        <v>228</v>
      </c>
      <c r="L172" s="17">
        <f>L167*6</f>
        <v>23.1</v>
      </c>
      <c r="M172" s="17">
        <f>M167*6</f>
        <v>6</v>
      </c>
      <c r="N172" s="17">
        <f>N167*6</f>
        <v>4.8000000000000007</v>
      </c>
      <c r="O172" s="17">
        <f>O167*6</f>
        <v>124.80000000000001</v>
      </c>
      <c r="P172" s="17">
        <v>0.24</v>
      </c>
      <c r="Q172" s="17">
        <f>Q167*6</f>
        <v>2.7</v>
      </c>
      <c r="R172" s="17">
        <f>R167*6</f>
        <v>32.700000000000003</v>
      </c>
      <c r="S172" s="17">
        <f>S167*6</f>
        <v>26.700000000000003</v>
      </c>
      <c r="T172" s="17">
        <f>T167*6</f>
        <v>34.200000000000003</v>
      </c>
      <c r="U172" s="17">
        <f>U167*6</f>
        <v>15</v>
      </c>
      <c r="V172" s="18">
        <f>V6</f>
        <v>1392.4</v>
      </c>
    </row>
    <row r="173" spans="1:22" ht="13.5" customHeight="1" x14ac:dyDescent="0.2">
      <c r="A173" s="5" t="s">
        <v>36</v>
      </c>
      <c r="B173" s="39">
        <f t="shared" si="47"/>
        <v>8844.7244444444441</v>
      </c>
      <c r="C173" s="21"/>
      <c r="D173" s="17">
        <v>5944.9444444444453</v>
      </c>
      <c r="E173" s="17">
        <f>E167*7</f>
        <v>700</v>
      </c>
      <c r="F173" s="17">
        <f t="shared" si="48"/>
        <v>6644.9444444444453</v>
      </c>
      <c r="G173" s="17">
        <f>G167*7</f>
        <v>52.85</v>
      </c>
      <c r="H173" s="17">
        <f>H167*7</f>
        <v>130.54999999999998</v>
      </c>
      <c r="I173" s="17">
        <f>I167*7</f>
        <v>42.699999999999996</v>
      </c>
      <c r="J173" s="20"/>
      <c r="K173" s="17">
        <f>K167*7</f>
        <v>266</v>
      </c>
      <c r="L173" s="17">
        <f>L167*7</f>
        <v>26.95</v>
      </c>
      <c r="M173" s="17">
        <f>M167*7</f>
        <v>7</v>
      </c>
      <c r="N173" s="17">
        <f>N167*7</f>
        <v>5.6000000000000005</v>
      </c>
      <c r="O173" s="17">
        <f>O167*7</f>
        <v>145.6</v>
      </c>
      <c r="P173" s="17">
        <v>0.28000000000000003</v>
      </c>
      <c r="Q173" s="17">
        <f>Q167*7</f>
        <v>3.15</v>
      </c>
      <c r="R173" s="17">
        <f>R167*7</f>
        <v>38.15</v>
      </c>
      <c r="S173" s="17">
        <f>S167*7</f>
        <v>31.150000000000002</v>
      </c>
      <c r="T173" s="17">
        <f>T167*7</f>
        <v>39.9</v>
      </c>
      <c r="U173" s="17">
        <f>U167*7</f>
        <v>17.5</v>
      </c>
      <c r="V173" s="18">
        <f>V7</f>
        <v>1392.4</v>
      </c>
    </row>
    <row r="174" spans="1:22" ht="13.5" customHeight="1" x14ac:dyDescent="0.2">
      <c r="A174" s="5" t="s">
        <v>37</v>
      </c>
      <c r="B174" s="39">
        <f t="shared" si="47"/>
        <v>9909.3422222222234</v>
      </c>
      <c r="C174" s="21"/>
      <c r="D174" s="17">
        <v>6794.2222222222226</v>
      </c>
      <c r="E174" s="17">
        <f>E167*8</f>
        <v>800</v>
      </c>
      <c r="F174" s="17">
        <f t="shared" si="48"/>
        <v>7594.2222222222226</v>
      </c>
      <c r="G174" s="17">
        <f>G167*8</f>
        <v>60.4</v>
      </c>
      <c r="H174" s="17">
        <f>H167*8</f>
        <v>149.19999999999999</v>
      </c>
      <c r="I174" s="17">
        <f>I167*8</f>
        <v>48.8</v>
      </c>
      <c r="J174" s="20"/>
      <c r="K174" s="17">
        <f>K167*8</f>
        <v>304</v>
      </c>
      <c r="L174" s="17">
        <f>L167*8</f>
        <v>30.8</v>
      </c>
      <c r="M174" s="17">
        <f>M167*8</f>
        <v>8</v>
      </c>
      <c r="N174" s="17">
        <f>N167*8</f>
        <v>6.4</v>
      </c>
      <c r="O174" s="17">
        <f>O167*8</f>
        <v>166.4</v>
      </c>
      <c r="P174" s="17">
        <v>0.32</v>
      </c>
      <c r="Q174" s="17">
        <f>Q167*8</f>
        <v>3.6</v>
      </c>
      <c r="R174" s="17">
        <f>R167*8</f>
        <v>43.6</v>
      </c>
      <c r="S174" s="17">
        <f>S167*8</f>
        <v>35.6</v>
      </c>
      <c r="T174" s="17">
        <f>T167*8</f>
        <v>45.6</v>
      </c>
      <c r="U174" s="17">
        <f>U167*8</f>
        <v>20</v>
      </c>
      <c r="V174" s="18">
        <f>V8</f>
        <v>1392.4</v>
      </c>
    </row>
    <row r="175" spans="1:22" ht="15" customHeight="1" x14ac:dyDescent="0.2">
      <c r="A175" s="23" t="s">
        <v>52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V175" s="26"/>
    </row>
    <row r="176" spans="1:22" ht="12.75" customHeight="1" x14ac:dyDescent="0.2">
      <c r="A176" s="23"/>
      <c r="B176" s="23"/>
      <c r="C176" s="23"/>
      <c r="D176" s="23"/>
      <c r="E176" s="23"/>
      <c r="V176" s="26"/>
    </row>
    <row r="177" spans="1:22" ht="18" customHeight="1" x14ac:dyDescent="0.2">
      <c r="A177" s="99" t="s">
        <v>54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26"/>
    </row>
    <row r="178" spans="1:22" ht="42" customHeight="1" x14ac:dyDescent="0.2">
      <c r="A178" s="7" t="s">
        <v>2</v>
      </c>
      <c r="B178" s="7" t="s">
        <v>3</v>
      </c>
      <c r="C178" s="7" t="s">
        <v>43</v>
      </c>
      <c r="D178" s="7" t="s">
        <v>44</v>
      </c>
      <c r="E178" s="7" t="s">
        <v>48</v>
      </c>
      <c r="F178" s="7" t="s">
        <v>49</v>
      </c>
      <c r="G178" s="7" t="s">
        <v>8</v>
      </c>
      <c r="H178" s="7" t="s">
        <v>9</v>
      </c>
      <c r="I178" s="7" t="s">
        <v>10</v>
      </c>
      <c r="J178" s="7" t="s">
        <v>11</v>
      </c>
      <c r="K178" s="7" t="s">
        <v>12</v>
      </c>
      <c r="L178" s="7" t="s">
        <v>13</v>
      </c>
      <c r="M178" s="7" t="s">
        <v>14</v>
      </c>
      <c r="N178" s="7" t="s">
        <v>15</v>
      </c>
      <c r="O178" s="7" t="s">
        <v>16</v>
      </c>
      <c r="P178" s="8" t="s">
        <v>17</v>
      </c>
      <c r="Q178" s="7" t="s">
        <v>18</v>
      </c>
      <c r="R178" s="8" t="s">
        <v>19</v>
      </c>
      <c r="S178" s="8" t="s">
        <v>20</v>
      </c>
      <c r="T178" s="8" t="s">
        <v>21</v>
      </c>
      <c r="U178" s="8" t="s">
        <v>22</v>
      </c>
      <c r="V178" s="9" t="s">
        <v>23</v>
      </c>
    </row>
    <row r="179" spans="1:22" ht="15.75" customHeight="1" x14ac:dyDescent="0.2">
      <c r="A179" s="38" t="s">
        <v>27</v>
      </c>
      <c r="B179" s="39">
        <f>SUM(F179:V179)</f>
        <v>5581.4</v>
      </c>
      <c r="C179" s="17">
        <f>C155</f>
        <v>2284</v>
      </c>
      <c r="D179" s="49"/>
      <c r="E179" s="16">
        <v>300</v>
      </c>
      <c r="F179" s="17">
        <f>SUM(C179:E179)</f>
        <v>2584</v>
      </c>
      <c r="G179" s="17">
        <f>G155</f>
        <v>182.5</v>
      </c>
      <c r="H179" s="17">
        <f>H155</f>
        <v>328.5</v>
      </c>
      <c r="I179" s="17">
        <v>77</v>
      </c>
      <c r="J179" s="20"/>
      <c r="K179" s="17">
        <f>K8</f>
        <v>451.5</v>
      </c>
      <c r="L179" s="17">
        <v>48</v>
      </c>
      <c r="M179" s="17">
        <v>12</v>
      </c>
      <c r="N179" s="17">
        <v>10</v>
      </c>
      <c r="O179" s="17">
        <v>272</v>
      </c>
      <c r="P179" s="17">
        <v>0.5</v>
      </c>
      <c r="Q179" s="17">
        <f>Q155</f>
        <v>5</v>
      </c>
      <c r="R179" s="17">
        <f>R155</f>
        <v>63.5</v>
      </c>
      <c r="S179" s="17">
        <v>56.5</v>
      </c>
      <c r="T179" s="17">
        <v>68</v>
      </c>
      <c r="U179" s="17">
        <v>30</v>
      </c>
      <c r="V179" s="18">
        <f>V30</f>
        <v>1392.4</v>
      </c>
    </row>
    <row r="180" spans="1:22" ht="15.75" customHeight="1" x14ac:dyDescent="0.2">
      <c r="A180" s="38" t="s">
        <v>28</v>
      </c>
      <c r="B180" s="39">
        <f>SUM(F180:V180)</f>
        <v>10940.9</v>
      </c>
      <c r="C180" s="49"/>
      <c r="D180" s="17">
        <f>D156</f>
        <v>7643.5</v>
      </c>
      <c r="E180" s="17">
        <v>300</v>
      </c>
      <c r="F180" s="17">
        <f>SUM(C180:E180)</f>
        <v>7943.5</v>
      </c>
      <c r="G180" s="17">
        <f>G179</f>
        <v>182.5</v>
      </c>
      <c r="H180" s="17">
        <f>H155</f>
        <v>328.5</v>
      </c>
      <c r="I180" s="17">
        <v>77</v>
      </c>
      <c r="J180" s="20"/>
      <c r="K180" s="17">
        <f>K9</f>
        <v>451.5</v>
      </c>
      <c r="L180" s="17">
        <v>48</v>
      </c>
      <c r="M180" s="17">
        <v>12</v>
      </c>
      <c r="N180" s="17">
        <v>10</v>
      </c>
      <c r="O180" s="17">
        <f>O179</f>
        <v>272</v>
      </c>
      <c r="P180" s="17">
        <v>0.5</v>
      </c>
      <c r="Q180" s="17">
        <f>Q155</f>
        <v>5</v>
      </c>
      <c r="R180" s="17">
        <f>R179</f>
        <v>63.5</v>
      </c>
      <c r="S180" s="17">
        <v>56.5</v>
      </c>
      <c r="T180" s="17">
        <v>68</v>
      </c>
      <c r="U180" s="17">
        <v>30</v>
      </c>
      <c r="V180" s="18">
        <f>V31</f>
        <v>1392.4</v>
      </c>
    </row>
    <row r="181" spans="1:22" ht="32.25" customHeight="1" x14ac:dyDescent="0.2">
      <c r="A181" s="30" t="s">
        <v>45</v>
      </c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44"/>
      <c r="V181" s="14"/>
    </row>
    <row r="182" spans="1:22" ht="13.5" customHeight="1" x14ac:dyDescent="0.2">
      <c r="A182" s="5" t="s">
        <v>30</v>
      </c>
      <c r="B182" s="39">
        <f t="shared" ref="B182:B189" si="49">SUM(F182:V182)</f>
        <v>402.44777777777779</v>
      </c>
      <c r="C182" s="17">
        <v>253.77777777777777</v>
      </c>
      <c r="D182" s="21"/>
      <c r="E182" s="17">
        <v>33.33</v>
      </c>
      <c r="F182" s="17">
        <f t="shared" ref="F182:F189" si="50">SUM(C182:E182)</f>
        <v>287.10777777777776</v>
      </c>
      <c r="G182" s="17">
        <f>G158</f>
        <v>7.55</v>
      </c>
      <c r="H182" s="17">
        <f>H158</f>
        <v>18.649999999999999</v>
      </c>
      <c r="I182" s="17">
        <v>6.1</v>
      </c>
      <c r="J182" s="20"/>
      <c r="K182" s="17">
        <f>K23</f>
        <v>38</v>
      </c>
      <c r="L182" s="17">
        <v>3.85</v>
      </c>
      <c r="M182" s="17">
        <v>1</v>
      </c>
      <c r="N182" s="17">
        <v>0.8</v>
      </c>
      <c r="O182" s="17">
        <v>20.8</v>
      </c>
      <c r="P182" s="17">
        <v>0.04</v>
      </c>
      <c r="Q182" s="17">
        <f>Q158</f>
        <v>0.45</v>
      </c>
      <c r="R182" s="17">
        <f>R158</f>
        <v>5.45</v>
      </c>
      <c r="S182" s="17">
        <v>4.45</v>
      </c>
      <c r="T182" s="17">
        <v>5.7</v>
      </c>
      <c r="U182" s="17">
        <f>U23</f>
        <v>2.5</v>
      </c>
      <c r="V182" s="14"/>
    </row>
    <row r="183" spans="1:22" ht="13.5" customHeight="1" x14ac:dyDescent="0.2">
      <c r="A183" s="5" t="s">
        <v>31</v>
      </c>
      <c r="B183" s="39">
        <f t="shared" si="49"/>
        <v>804.89555555555557</v>
      </c>
      <c r="C183" s="17">
        <v>507.55555555555554</v>
      </c>
      <c r="D183" s="21"/>
      <c r="E183" s="17">
        <f>E182*2</f>
        <v>66.66</v>
      </c>
      <c r="F183" s="17">
        <f t="shared" si="50"/>
        <v>574.21555555555551</v>
      </c>
      <c r="G183" s="17">
        <f>G182*2</f>
        <v>15.1</v>
      </c>
      <c r="H183" s="17">
        <f>H182*2</f>
        <v>37.299999999999997</v>
      </c>
      <c r="I183" s="17">
        <f>I182*2</f>
        <v>12.2</v>
      </c>
      <c r="J183" s="20"/>
      <c r="K183" s="17">
        <f>K182*2</f>
        <v>76</v>
      </c>
      <c r="L183" s="17">
        <f>L182*2</f>
        <v>7.7</v>
      </c>
      <c r="M183" s="17">
        <f>M182*2</f>
        <v>2</v>
      </c>
      <c r="N183" s="17">
        <f>N182*2</f>
        <v>1.6</v>
      </c>
      <c r="O183" s="17">
        <f>O182*2</f>
        <v>41.6</v>
      </c>
      <c r="P183" s="17">
        <v>0.08</v>
      </c>
      <c r="Q183" s="17">
        <f>Q182*2</f>
        <v>0.9</v>
      </c>
      <c r="R183" s="17">
        <f>R182*2</f>
        <v>10.9</v>
      </c>
      <c r="S183" s="17">
        <f>S182*2</f>
        <v>8.9</v>
      </c>
      <c r="T183" s="17">
        <f>T182*2</f>
        <v>11.4</v>
      </c>
      <c r="U183" s="17">
        <f>U182*2</f>
        <v>5</v>
      </c>
      <c r="V183" s="14"/>
    </row>
    <row r="184" spans="1:22" ht="13.5" customHeight="1" x14ac:dyDescent="0.2">
      <c r="A184" s="5" t="s">
        <v>32</v>
      </c>
      <c r="B184" s="39">
        <f t="shared" si="49"/>
        <v>1207.343333333333</v>
      </c>
      <c r="C184" s="17">
        <v>761.33333333333326</v>
      </c>
      <c r="D184" s="21"/>
      <c r="E184" s="17">
        <f>E182*3</f>
        <v>99.99</v>
      </c>
      <c r="F184" s="17">
        <f t="shared" si="50"/>
        <v>861.32333333333327</v>
      </c>
      <c r="G184" s="17">
        <f>G182*3</f>
        <v>22.65</v>
      </c>
      <c r="H184" s="17">
        <f>H182*3</f>
        <v>55.949999999999996</v>
      </c>
      <c r="I184" s="17">
        <f>I182*3</f>
        <v>18.299999999999997</v>
      </c>
      <c r="J184" s="20"/>
      <c r="K184" s="17">
        <f>K182*3</f>
        <v>114</v>
      </c>
      <c r="L184" s="17">
        <f>L182*3</f>
        <v>11.55</v>
      </c>
      <c r="M184" s="17">
        <f>M182*3</f>
        <v>3</v>
      </c>
      <c r="N184" s="17">
        <f>N182*3</f>
        <v>2.4000000000000004</v>
      </c>
      <c r="O184" s="17">
        <f>O182*3</f>
        <v>62.400000000000006</v>
      </c>
      <c r="P184" s="17">
        <v>0.12</v>
      </c>
      <c r="Q184" s="17">
        <f>Q182*3</f>
        <v>1.35</v>
      </c>
      <c r="R184" s="17">
        <f>R182*3</f>
        <v>16.350000000000001</v>
      </c>
      <c r="S184" s="17">
        <f>S182*3</f>
        <v>13.350000000000001</v>
      </c>
      <c r="T184" s="17">
        <f>T182*3</f>
        <v>17.100000000000001</v>
      </c>
      <c r="U184" s="17">
        <f>U182*3</f>
        <v>7.5</v>
      </c>
      <c r="V184" s="14"/>
    </row>
    <row r="185" spans="1:22" ht="13.5" customHeight="1" x14ac:dyDescent="0.2">
      <c r="A185" s="5" t="s">
        <v>33</v>
      </c>
      <c r="B185" s="39">
        <f t="shared" si="49"/>
        <v>1609.7911111111111</v>
      </c>
      <c r="C185" s="17">
        <v>1015.1111111111111</v>
      </c>
      <c r="D185" s="21"/>
      <c r="E185" s="17">
        <f>E182*4</f>
        <v>133.32</v>
      </c>
      <c r="F185" s="17">
        <f t="shared" si="50"/>
        <v>1148.431111111111</v>
      </c>
      <c r="G185" s="17">
        <f>G182*4</f>
        <v>30.2</v>
      </c>
      <c r="H185" s="17">
        <f>H182*4</f>
        <v>74.599999999999994</v>
      </c>
      <c r="I185" s="17">
        <f>I182*4</f>
        <v>24.4</v>
      </c>
      <c r="J185" s="20"/>
      <c r="K185" s="17">
        <f>K182*4</f>
        <v>152</v>
      </c>
      <c r="L185" s="17">
        <f>L182*4</f>
        <v>15.4</v>
      </c>
      <c r="M185" s="17">
        <f>M182*4</f>
        <v>4</v>
      </c>
      <c r="N185" s="17">
        <f>N182*4</f>
        <v>3.2</v>
      </c>
      <c r="O185" s="17">
        <f>O182*4</f>
        <v>83.2</v>
      </c>
      <c r="P185" s="17">
        <v>0.16</v>
      </c>
      <c r="Q185" s="17">
        <f>Q182*4</f>
        <v>1.8</v>
      </c>
      <c r="R185" s="17">
        <f>R182*4</f>
        <v>21.8</v>
      </c>
      <c r="S185" s="17">
        <f>S182*4</f>
        <v>17.8</v>
      </c>
      <c r="T185" s="17">
        <f>T182*4</f>
        <v>22.8</v>
      </c>
      <c r="U185" s="17">
        <f>U182*4</f>
        <v>10</v>
      </c>
      <c r="V185" s="14"/>
    </row>
    <row r="186" spans="1:22" ht="13.5" customHeight="1" x14ac:dyDescent="0.2">
      <c r="A186" s="5" t="s">
        <v>34</v>
      </c>
      <c r="B186" s="39">
        <f t="shared" si="49"/>
        <v>2012.2388888888888</v>
      </c>
      <c r="C186" s="17">
        <v>1268.8888888888889</v>
      </c>
      <c r="D186" s="21"/>
      <c r="E186" s="17">
        <f>E182*5</f>
        <v>166.64999999999998</v>
      </c>
      <c r="F186" s="17">
        <f t="shared" si="50"/>
        <v>1435.5388888888888</v>
      </c>
      <c r="G186" s="17">
        <f>G182*5</f>
        <v>37.75</v>
      </c>
      <c r="H186" s="17">
        <f>H182*5</f>
        <v>93.25</v>
      </c>
      <c r="I186" s="17">
        <f>I182*5</f>
        <v>30.5</v>
      </c>
      <c r="J186" s="20"/>
      <c r="K186" s="17">
        <f>K182*5</f>
        <v>190</v>
      </c>
      <c r="L186" s="17">
        <f>L182*5</f>
        <v>19.25</v>
      </c>
      <c r="M186" s="17">
        <f>M182*5</f>
        <v>5</v>
      </c>
      <c r="N186" s="17">
        <f>N182*5</f>
        <v>4</v>
      </c>
      <c r="O186" s="17">
        <f>O182*5</f>
        <v>104</v>
      </c>
      <c r="P186" s="17">
        <v>0.2</v>
      </c>
      <c r="Q186" s="17">
        <f>Q182*5</f>
        <v>2.25</v>
      </c>
      <c r="R186" s="17">
        <f>R182*5</f>
        <v>27.25</v>
      </c>
      <c r="S186" s="17">
        <f>S182*5</f>
        <v>22.25</v>
      </c>
      <c r="T186" s="17">
        <f>T182*5</f>
        <v>28.5</v>
      </c>
      <c r="U186" s="17">
        <f>U182*5</f>
        <v>12.5</v>
      </c>
      <c r="V186" s="14"/>
    </row>
    <row r="187" spans="1:22" ht="13.5" customHeight="1" x14ac:dyDescent="0.2">
      <c r="A187" s="5" t="s">
        <v>35</v>
      </c>
      <c r="B187" s="39">
        <f t="shared" si="49"/>
        <v>3807.0866666666661</v>
      </c>
      <c r="C187" s="17">
        <v>1522.6666666666665</v>
      </c>
      <c r="D187" s="21"/>
      <c r="E187" s="17">
        <f>E182*6</f>
        <v>199.98</v>
      </c>
      <c r="F187" s="17">
        <f t="shared" si="50"/>
        <v>1722.6466666666665</v>
      </c>
      <c r="G187" s="17">
        <f>G182*6</f>
        <v>45.3</v>
      </c>
      <c r="H187" s="17">
        <f>H182*6</f>
        <v>111.89999999999999</v>
      </c>
      <c r="I187" s="17">
        <f>I182*6</f>
        <v>36.599999999999994</v>
      </c>
      <c r="J187" s="20"/>
      <c r="K187" s="17">
        <f>K182*6</f>
        <v>228</v>
      </c>
      <c r="L187" s="17">
        <f>L182*6</f>
        <v>23.1</v>
      </c>
      <c r="M187" s="17">
        <f>M182*6</f>
        <v>6</v>
      </c>
      <c r="N187" s="17">
        <f>N182*6</f>
        <v>4.8000000000000007</v>
      </c>
      <c r="O187" s="17">
        <f>O182*6</f>
        <v>124.80000000000001</v>
      </c>
      <c r="P187" s="17">
        <v>0.24</v>
      </c>
      <c r="Q187" s="17">
        <f>Q182*6</f>
        <v>2.7</v>
      </c>
      <c r="R187" s="17">
        <f>R182*6</f>
        <v>32.700000000000003</v>
      </c>
      <c r="S187" s="17">
        <f>S182*6</f>
        <v>26.700000000000003</v>
      </c>
      <c r="T187" s="17">
        <f>T182*6</f>
        <v>34.200000000000003</v>
      </c>
      <c r="U187" s="17">
        <f>U182*6</f>
        <v>15</v>
      </c>
      <c r="V187" s="18">
        <f>V30</f>
        <v>1392.4</v>
      </c>
    </row>
    <row r="188" spans="1:22" ht="13.5" customHeight="1" x14ac:dyDescent="0.2">
      <c r="A188" s="5" t="s">
        <v>36</v>
      </c>
      <c r="B188" s="39">
        <f t="shared" si="49"/>
        <v>4209.5344444444445</v>
      </c>
      <c r="C188" s="17">
        <v>1776.4444444444443</v>
      </c>
      <c r="D188" s="21"/>
      <c r="E188" s="17">
        <f>E182*7</f>
        <v>233.31</v>
      </c>
      <c r="F188" s="17">
        <f t="shared" si="50"/>
        <v>2009.7544444444443</v>
      </c>
      <c r="G188" s="17">
        <f>G182*7</f>
        <v>52.85</v>
      </c>
      <c r="H188" s="17">
        <f>H182*7</f>
        <v>130.54999999999998</v>
      </c>
      <c r="I188" s="17">
        <f>I182*7</f>
        <v>42.699999999999996</v>
      </c>
      <c r="J188" s="20"/>
      <c r="K188" s="17">
        <f>K182*7</f>
        <v>266</v>
      </c>
      <c r="L188" s="17">
        <f>L182*7</f>
        <v>26.95</v>
      </c>
      <c r="M188" s="17">
        <f>M182*7</f>
        <v>7</v>
      </c>
      <c r="N188" s="17">
        <f>N182*7</f>
        <v>5.6000000000000005</v>
      </c>
      <c r="O188" s="17">
        <f>O182*7</f>
        <v>145.6</v>
      </c>
      <c r="P188" s="17">
        <v>0.28000000000000003</v>
      </c>
      <c r="Q188" s="17">
        <f>Q182*7</f>
        <v>3.15</v>
      </c>
      <c r="R188" s="17">
        <f>R182*7</f>
        <v>38.15</v>
      </c>
      <c r="S188" s="17">
        <f>S182*7</f>
        <v>31.150000000000002</v>
      </c>
      <c r="T188" s="17">
        <f>T182*7</f>
        <v>39.9</v>
      </c>
      <c r="U188" s="17">
        <f>U182*7</f>
        <v>17.5</v>
      </c>
      <c r="V188" s="18">
        <f>V187</f>
        <v>1392.4</v>
      </c>
    </row>
    <row r="189" spans="1:22" ht="13.5" customHeight="1" x14ac:dyDescent="0.2">
      <c r="A189" s="5" t="s">
        <v>37</v>
      </c>
      <c r="B189" s="39">
        <f t="shared" si="49"/>
        <v>4611.9822222222228</v>
      </c>
      <c r="C189" s="17">
        <v>2030.2222222222222</v>
      </c>
      <c r="D189" s="21"/>
      <c r="E189" s="17">
        <f>E182*8</f>
        <v>266.64</v>
      </c>
      <c r="F189" s="17">
        <f t="shared" si="50"/>
        <v>2296.862222222222</v>
      </c>
      <c r="G189" s="17">
        <f>G182*8</f>
        <v>60.4</v>
      </c>
      <c r="H189" s="17">
        <f>H182*8</f>
        <v>149.19999999999999</v>
      </c>
      <c r="I189" s="17">
        <f>I182*8</f>
        <v>48.8</v>
      </c>
      <c r="J189" s="20"/>
      <c r="K189" s="17">
        <f>K182*8</f>
        <v>304</v>
      </c>
      <c r="L189" s="17">
        <f>L182*8</f>
        <v>30.8</v>
      </c>
      <c r="M189" s="17">
        <f>M182*8</f>
        <v>8</v>
      </c>
      <c r="N189" s="17">
        <f>N182*8</f>
        <v>6.4</v>
      </c>
      <c r="O189" s="17">
        <f>O182*8</f>
        <v>166.4</v>
      </c>
      <c r="P189" s="17">
        <v>0.32</v>
      </c>
      <c r="Q189" s="17">
        <f>Q182*8</f>
        <v>3.6</v>
      </c>
      <c r="R189" s="17">
        <f>R182*8</f>
        <v>43.6</v>
      </c>
      <c r="S189" s="17">
        <f>S182*8</f>
        <v>35.6</v>
      </c>
      <c r="T189" s="17">
        <f>T182*8</f>
        <v>45.6</v>
      </c>
      <c r="U189" s="17">
        <f>U182*8</f>
        <v>20</v>
      </c>
      <c r="V189" s="18">
        <f>V187</f>
        <v>1392.4</v>
      </c>
    </row>
    <row r="190" spans="1:22" ht="33" customHeight="1" x14ac:dyDescent="0.2">
      <c r="A190" s="30" t="s">
        <v>46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14"/>
    </row>
    <row r="191" spans="1:22" ht="13.5" customHeight="1" x14ac:dyDescent="0.2">
      <c r="A191" s="5" t="s">
        <v>30</v>
      </c>
      <c r="B191" s="39">
        <f t="shared" ref="B191:B198" si="51">SUM(F191:V191)</f>
        <v>997.9477777777779</v>
      </c>
      <c r="C191" s="21" t="s">
        <v>47</v>
      </c>
      <c r="D191" s="17">
        <v>849.27777777777783</v>
      </c>
      <c r="E191" s="17">
        <v>33.33</v>
      </c>
      <c r="F191" s="17">
        <f t="shared" ref="F191:F198" si="52">SUM(C191:E191)</f>
        <v>882.60777777777787</v>
      </c>
      <c r="G191" s="17">
        <f>G182</f>
        <v>7.55</v>
      </c>
      <c r="H191" s="17">
        <f>H182</f>
        <v>18.649999999999999</v>
      </c>
      <c r="I191" s="17">
        <v>6.1</v>
      </c>
      <c r="J191" s="20"/>
      <c r="K191" s="17">
        <f>K182</f>
        <v>38</v>
      </c>
      <c r="L191" s="17">
        <v>3.85</v>
      </c>
      <c r="M191" s="17">
        <v>1</v>
      </c>
      <c r="N191" s="17">
        <v>0.8</v>
      </c>
      <c r="O191" s="17">
        <f>O182</f>
        <v>20.8</v>
      </c>
      <c r="P191" s="17">
        <v>0.04</v>
      </c>
      <c r="Q191" s="17">
        <f>Q182</f>
        <v>0.45</v>
      </c>
      <c r="R191" s="17">
        <f>R182</f>
        <v>5.45</v>
      </c>
      <c r="S191" s="17">
        <v>4.45</v>
      </c>
      <c r="T191" s="17">
        <v>5.7</v>
      </c>
      <c r="U191" s="17">
        <f>U23</f>
        <v>2.5</v>
      </c>
      <c r="V191" s="31"/>
    </row>
    <row r="192" spans="1:22" ht="13.5" customHeight="1" x14ac:dyDescent="0.2">
      <c r="A192" s="5" t="s">
        <v>31</v>
      </c>
      <c r="B192" s="39">
        <f t="shared" si="51"/>
        <v>1995.8955555555558</v>
      </c>
      <c r="C192" s="21"/>
      <c r="D192" s="17">
        <v>1698.5555555555557</v>
      </c>
      <c r="E192" s="17">
        <v>66.66</v>
      </c>
      <c r="F192" s="17">
        <f t="shared" si="52"/>
        <v>1765.2155555555557</v>
      </c>
      <c r="G192" s="17">
        <f>G191*2</f>
        <v>15.1</v>
      </c>
      <c r="H192" s="17">
        <f>H191*2</f>
        <v>37.299999999999997</v>
      </c>
      <c r="I192" s="17">
        <f>I191*2</f>
        <v>12.2</v>
      </c>
      <c r="J192" s="20"/>
      <c r="K192" s="17">
        <f>K191*2</f>
        <v>76</v>
      </c>
      <c r="L192" s="17">
        <f>L191*2</f>
        <v>7.7</v>
      </c>
      <c r="M192" s="17">
        <f>M191*2</f>
        <v>2</v>
      </c>
      <c r="N192" s="17">
        <f>N191*2</f>
        <v>1.6</v>
      </c>
      <c r="O192" s="17">
        <f>O191*2</f>
        <v>41.6</v>
      </c>
      <c r="P192" s="17">
        <v>0.08</v>
      </c>
      <c r="Q192" s="17">
        <f>Q191*2</f>
        <v>0.9</v>
      </c>
      <c r="R192" s="17">
        <f>R191*2</f>
        <v>10.9</v>
      </c>
      <c r="S192" s="17">
        <f>S191*2</f>
        <v>8.9</v>
      </c>
      <c r="T192" s="17">
        <f>T191*2</f>
        <v>11.4</v>
      </c>
      <c r="U192" s="17">
        <f>U191*2</f>
        <v>5</v>
      </c>
      <c r="V192" s="31"/>
    </row>
    <row r="193" spans="1:22" ht="13.5" customHeight="1" x14ac:dyDescent="0.2">
      <c r="A193" s="5" t="s">
        <v>32</v>
      </c>
      <c r="B193" s="39">
        <f t="shared" si="51"/>
        <v>2993.8433333333332</v>
      </c>
      <c r="C193" s="21"/>
      <c r="D193" s="17">
        <v>2547.8333333333335</v>
      </c>
      <c r="E193" s="17">
        <v>99.99</v>
      </c>
      <c r="F193" s="17">
        <f t="shared" si="52"/>
        <v>2647.8233333333333</v>
      </c>
      <c r="G193" s="17">
        <f>G191*3</f>
        <v>22.65</v>
      </c>
      <c r="H193" s="17">
        <f>H191*3</f>
        <v>55.949999999999996</v>
      </c>
      <c r="I193" s="17">
        <f>I191*3</f>
        <v>18.299999999999997</v>
      </c>
      <c r="J193" s="20"/>
      <c r="K193" s="17">
        <f>K191*3</f>
        <v>114</v>
      </c>
      <c r="L193" s="17">
        <f>L191*3</f>
        <v>11.55</v>
      </c>
      <c r="M193" s="17">
        <f>M191*3</f>
        <v>3</v>
      </c>
      <c r="N193" s="17">
        <f>N191*3</f>
        <v>2.4000000000000004</v>
      </c>
      <c r="O193" s="17">
        <f>O191*3</f>
        <v>62.400000000000006</v>
      </c>
      <c r="P193" s="17">
        <v>0.12</v>
      </c>
      <c r="Q193" s="17">
        <f>Q191*3</f>
        <v>1.35</v>
      </c>
      <c r="R193" s="17">
        <f>R191*3</f>
        <v>16.350000000000001</v>
      </c>
      <c r="S193" s="17">
        <f>S191*3</f>
        <v>13.350000000000001</v>
      </c>
      <c r="T193" s="17">
        <f>T191*3</f>
        <v>17.100000000000001</v>
      </c>
      <c r="U193" s="17">
        <f>U191*3</f>
        <v>7.5</v>
      </c>
      <c r="V193" s="31"/>
    </row>
    <row r="194" spans="1:22" ht="13.5" customHeight="1" x14ac:dyDescent="0.2">
      <c r="A194" s="5" t="s">
        <v>33</v>
      </c>
      <c r="B194" s="39">
        <f t="shared" si="51"/>
        <v>3991.7911111111116</v>
      </c>
      <c r="C194" s="21"/>
      <c r="D194" s="17">
        <v>3397.1111111111113</v>
      </c>
      <c r="E194" s="17">
        <v>133.32</v>
      </c>
      <c r="F194" s="17">
        <f t="shared" si="52"/>
        <v>3530.4311111111115</v>
      </c>
      <c r="G194" s="17">
        <f>G191*4</f>
        <v>30.2</v>
      </c>
      <c r="H194" s="17">
        <f>H191*4</f>
        <v>74.599999999999994</v>
      </c>
      <c r="I194" s="17">
        <f>I191*4</f>
        <v>24.4</v>
      </c>
      <c r="J194" s="20"/>
      <c r="K194" s="17">
        <f>K191*4</f>
        <v>152</v>
      </c>
      <c r="L194" s="17">
        <f>L191*4</f>
        <v>15.4</v>
      </c>
      <c r="M194" s="17">
        <f>M191*4</f>
        <v>4</v>
      </c>
      <c r="N194" s="17">
        <f>N191*4</f>
        <v>3.2</v>
      </c>
      <c r="O194" s="17">
        <f>O191*4</f>
        <v>83.2</v>
      </c>
      <c r="P194" s="17">
        <v>0.16</v>
      </c>
      <c r="Q194" s="17">
        <f>Q191*4</f>
        <v>1.8</v>
      </c>
      <c r="R194" s="17">
        <f>R191*4</f>
        <v>21.8</v>
      </c>
      <c r="S194" s="17">
        <f>S191*4</f>
        <v>17.8</v>
      </c>
      <c r="T194" s="17">
        <f>T191*4</f>
        <v>22.8</v>
      </c>
      <c r="U194" s="17">
        <f>U191*4</f>
        <v>10</v>
      </c>
      <c r="V194" s="31"/>
    </row>
    <row r="195" spans="1:22" ht="13.5" customHeight="1" x14ac:dyDescent="0.2">
      <c r="A195" s="5" t="s">
        <v>34</v>
      </c>
      <c r="B195" s="39">
        <f t="shared" si="51"/>
        <v>4989.7388888888881</v>
      </c>
      <c r="C195" s="21"/>
      <c r="D195" s="17">
        <v>4246.3888888888887</v>
      </c>
      <c r="E195" s="17">
        <v>166.64999999999998</v>
      </c>
      <c r="F195" s="17">
        <f t="shared" si="52"/>
        <v>4413.0388888888883</v>
      </c>
      <c r="G195" s="17">
        <f>G191*5</f>
        <v>37.75</v>
      </c>
      <c r="H195" s="17">
        <f>H191*5</f>
        <v>93.25</v>
      </c>
      <c r="I195" s="17">
        <f>I191*5</f>
        <v>30.5</v>
      </c>
      <c r="J195" s="20"/>
      <c r="K195" s="17">
        <f>K191*5</f>
        <v>190</v>
      </c>
      <c r="L195" s="17">
        <f>L191*5</f>
        <v>19.25</v>
      </c>
      <c r="M195" s="17">
        <f>M191*5</f>
        <v>5</v>
      </c>
      <c r="N195" s="17">
        <f>N191*5</f>
        <v>4</v>
      </c>
      <c r="O195" s="17">
        <f>O191*5</f>
        <v>104</v>
      </c>
      <c r="P195" s="17">
        <v>0.2</v>
      </c>
      <c r="Q195" s="17">
        <f>Q191*5</f>
        <v>2.25</v>
      </c>
      <c r="R195" s="17">
        <f>R191*5</f>
        <v>27.25</v>
      </c>
      <c r="S195" s="17">
        <f>S191*5</f>
        <v>22.25</v>
      </c>
      <c r="T195" s="17">
        <f>T191*5</f>
        <v>28.5</v>
      </c>
      <c r="U195" s="17">
        <f>U191*5</f>
        <v>12.5</v>
      </c>
      <c r="V195" s="31"/>
    </row>
    <row r="196" spans="1:22" ht="13.5" customHeight="1" x14ac:dyDescent="0.2">
      <c r="A196" s="5" t="s">
        <v>35</v>
      </c>
      <c r="B196" s="39">
        <f t="shared" si="51"/>
        <v>7380.0866666666661</v>
      </c>
      <c r="C196" s="21"/>
      <c r="D196" s="17">
        <v>5095.666666666667</v>
      </c>
      <c r="E196" s="17">
        <v>199.98</v>
      </c>
      <c r="F196" s="17">
        <f t="shared" si="52"/>
        <v>5295.6466666666665</v>
      </c>
      <c r="G196" s="17">
        <f>G191*6</f>
        <v>45.3</v>
      </c>
      <c r="H196" s="17">
        <f>H191*6</f>
        <v>111.89999999999999</v>
      </c>
      <c r="I196" s="17">
        <f>I191*6</f>
        <v>36.599999999999994</v>
      </c>
      <c r="J196" s="20"/>
      <c r="K196" s="17">
        <f>K191*6</f>
        <v>228</v>
      </c>
      <c r="L196" s="17">
        <f>L191*6</f>
        <v>23.1</v>
      </c>
      <c r="M196" s="17">
        <f>M191*6</f>
        <v>6</v>
      </c>
      <c r="N196" s="17">
        <f>N191*6</f>
        <v>4.8000000000000007</v>
      </c>
      <c r="O196" s="17">
        <f>O191*6</f>
        <v>124.80000000000001</v>
      </c>
      <c r="P196" s="17">
        <v>0.24</v>
      </c>
      <c r="Q196" s="17">
        <f>Q191*6</f>
        <v>2.7</v>
      </c>
      <c r="R196" s="17">
        <f>R191*6</f>
        <v>32.700000000000003</v>
      </c>
      <c r="S196" s="17">
        <f>S191*6</f>
        <v>26.700000000000003</v>
      </c>
      <c r="T196" s="17">
        <f>T191*6</f>
        <v>34.200000000000003</v>
      </c>
      <c r="U196" s="17">
        <f>U191*6</f>
        <v>15</v>
      </c>
      <c r="V196" s="18">
        <f>V30</f>
        <v>1392.4</v>
      </c>
    </row>
    <row r="197" spans="1:22" ht="13.5" customHeight="1" x14ac:dyDescent="0.2">
      <c r="A197" s="5" t="s">
        <v>36</v>
      </c>
      <c r="B197" s="39">
        <f t="shared" si="51"/>
        <v>8378.0344444444454</v>
      </c>
      <c r="C197" s="21"/>
      <c r="D197" s="17">
        <v>5944.9444444444453</v>
      </c>
      <c r="E197" s="17">
        <v>233.31</v>
      </c>
      <c r="F197" s="17">
        <f t="shared" si="52"/>
        <v>6178.2544444444457</v>
      </c>
      <c r="G197" s="17">
        <f>G191*7</f>
        <v>52.85</v>
      </c>
      <c r="H197" s="17">
        <f>H191*7</f>
        <v>130.54999999999998</v>
      </c>
      <c r="I197" s="17">
        <f>I191*7</f>
        <v>42.699999999999996</v>
      </c>
      <c r="J197" s="20"/>
      <c r="K197" s="17">
        <f>K191*7</f>
        <v>266</v>
      </c>
      <c r="L197" s="17">
        <f>L191*7</f>
        <v>26.95</v>
      </c>
      <c r="M197" s="17">
        <f>M191*7</f>
        <v>7</v>
      </c>
      <c r="N197" s="17">
        <f>N191*7</f>
        <v>5.6000000000000005</v>
      </c>
      <c r="O197" s="17">
        <f>O191*7</f>
        <v>145.6</v>
      </c>
      <c r="P197" s="17">
        <v>0.28000000000000003</v>
      </c>
      <c r="Q197" s="17">
        <f>Q191*7</f>
        <v>3.15</v>
      </c>
      <c r="R197" s="17">
        <f>R191*7</f>
        <v>38.15</v>
      </c>
      <c r="S197" s="17">
        <f>S191*7</f>
        <v>31.150000000000002</v>
      </c>
      <c r="T197" s="17">
        <f>T191*7</f>
        <v>39.9</v>
      </c>
      <c r="U197" s="17">
        <f>U191*7</f>
        <v>17.5</v>
      </c>
      <c r="V197" s="18">
        <f>V31</f>
        <v>1392.4</v>
      </c>
    </row>
    <row r="198" spans="1:22" ht="13.5" customHeight="1" x14ac:dyDescent="0.2">
      <c r="A198" s="5" t="s">
        <v>37</v>
      </c>
      <c r="B198" s="39">
        <f t="shared" si="51"/>
        <v>9375.9822222222228</v>
      </c>
      <c r="C198" s="21"/>
      <c r="D198" s="17">
        <v>6794.2222222222226</v>
      </c>
      <c r="E198" s="17">
        <v>266.64</v>
      </c>
      <c r="F198" s="17">
        <f t="shared" si="52"/>
        <v>7060.862222222223</v>
      </c>
      <c r="G198" s="17">
        <f>G191*8</f>
        <v>60.4</v>
      </c>
      <c r="H198" s="17">
        <f>H191*8</f>
        <v>149.19999999999999</v>
      </c>
      <c r="I198" s="17">
        <f>I191*8</f>
        <v>48.8</v>
      </c>
      <c r="J198" s="20"/>
      <c r="K198" s="17">
        <f>K191*8</f>
        <v>304</v>
      </c>
      <c r="L198" s="17">
        <f>L191*8</f>
        <v>30.8</v>
      </c>
      <c r="M198" s="17">
        <f>M191*8</f>
        <v>8</v>
      </c>
      <c r="N198" s="17">
        <f>N191*8</f>
        <v>6.4</v>
      </c>
      <c r="O198" s="17">
        <f>O191*8</f>
        <v>166.4</v>
      </c>
      <c r="P198" s="17">
        <v>0.32</v>
      </c>
      <c r="Q198" s="17">
        <f>Q191*8</f>
        <v>3.6</v>
      </c>
      <c r="R198" s="17">
        <f>R191*8</f>
        <v>43.6</v>
      </c>
      <c r="S198" s="17">
        <f>S191*8</f>
        <v>35.6</v>
      </c>
      <c r="T198" s="17">
        <f>T191*8</f>
        <v>45.6</v>
      </c>
      <c r="U198" s="17">
        <f>U191*8</f>
        <v>20</v>
      </c>
      <c r="V198" s="18">
        <f>V32</f>
        <v>1392.4</v>
      </c>
    </row>
    <row r="199" spans="1:22" ht="15" customHeight="1" x14ac:dyDescent="0.2">
      <c r="A199" s="23" t="s">
        <v>52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V199" s="26"/>
    </row>
    <row r="200" spans="1:22" ht="12.75" customHeight="1" x14ac:dyDescent="0.2">
      <c r="A200" s="23"/>
      <c r="B200" s="23"/>
      <c r="C200" s="23"/>
      <c r="D200" s="23"/>
      <c r="E200" s="23"/>
      <c r="V200" s="26"/>
    </row>
    <row r="201" spans="1:22" s="50" customFormat="1" ht="18" customHeight="1" x14ac:dyDescent="0.2">
      <c r="A201" s="92" t="s">
        <v>55</v>
      </c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26"/>
    </row>
    <row r="202" spans="1:22" s="51" customFormat="1" ht="42.75" customHeight="1" x14ac:dyDescent="0.2">
      <c r="A202" s="7" t="s">
        <v>2</v>
      </c>
      <c r="B202" s="7" t="s">
        <v>3</v>
      </c>
      <c r="C202" s="7" t="s">
        <v>43</v>
      </c>
      <c r="D202" s="7" t="s">
        <v>44</v>
      </c>
      <c r="E202" s="7" t="s">
        <v>48</v>
      </c>
      <c r="F202" s="7" t="s">
        <v>49</v>
      </c>
      <c r="G202" s="7" t="s">
        <v>8</v>
      </c>
      <c r="H202" s="7" t="s">
        <v>9</v>
      </c>
      <c r="I202" s="7" t="s">
        <v>10</v>
      </c>
      <c r="J202" s="7" t="s">
        <v>11</v>
      </c>
      <c r="K202" s="7" t="s">
        <v>12</v>
      </c>
      <c r="L202" s="7" t="s">
        <v>13</v>
      </c>
      <c r="M202" s="7" t="s">
        <v>14</v>
      </c>
      <c r="N202" s="7" t="s">
        <v>15</v>
      </c>
      <c r="O202" s="7" t="s">
        <v>16</v>
      </c>
      <c r="P202" s="8" t="s">
        <v>17</v>
      </c>
      <c r="Q202" s="7" t="s">
        <v>18</v>
      </c>
      <c r="R202" s="8" t="s">
        <v>19</v>
      </c>
      <c r="S202" s="8" t="s">
        <v>20</v>
      </c>
      <c r="T202" s="8" t="s">
        <v>21</v>
      </c>
      <c r="U202" s="8" t="s">
        <v>22</v>
      </c>
      <c r="V202" s="9" t="s">
        <v>23</v>
      </c>
    </row>
    <row r="203" spans="1:22" s="50" customFormat="1" ht="14.25" customHeight="1" x14ac:dyDescent="0.2">
      <c r="A203" s="52" t="s">
        <v>27</v>
      </c>
      <c r="B203" s="53">
        <f>SUM(F203:V203)</f>
        <v>5768.9</v>
      </c>
      <c r="C203" s="17">
        <f>C179</f>
        <v>2284</v>
      </c>
      <c r="D203" s="49"/>
      <c r="E203" s="53">
        <v>500</v>
      </c>
      <c r="F203" s="53">
        <f>SUM(C203:E203)</f>
        <v>2784</v>
      </c>
      <c r="G203" s="53">
        <f>G179</f>
        <v>182.5</v>
      </c>
      <c r="H203" s="53">
        <v>316</v>
      </c>
      <c r="I203" s="53">
        <v>77</v>
      </c>
      <c r="J203" s="20"/>
      <c r="K203" s="53">
        <f>K179</f>
        <v>451.5</v>
      </c>
      <c r="L203" s="53">
        <v>48</v>
      </c>
      <c r="M203" s="53">
        <v>12</v>
      </c>
      <c r="N203" s="53">
        <v>10</v>
      </c>
      <c r="O203" s="53">
        <v>272</v>
      </c>
      <c r="P203" s="53">
        <v>0.5</v>
      </c>
      <c r="Q203" s="53">
        <v>5</v>
      </c>
      <c r="R203" s="53">
        <f>R179</f>
        <v>63.5</v>
      </c>
      <c r="S203" s="54">
        <v>56.5</v>
      </c>
      <c r="T203" s="54">
        <v>68</v>
      </c>
      <c r="U203" s="54">
        <v>30</v>
      </c>
      <c r="V203" s="55">
        <f>V198</f>
        <v>1392.4</v>
      </c>
    </row>
    <row r="204" spans="1:22" s="50" customFormat="1" ht="14.25" customHeight="1" x14ac:dyDescent="0.2">
      <c r="A204" s="52" t="s">
        <v>28</v>
      </c>
      <c r="B204" s="53">
        <f>SUM(F204:V204)</f>
        <v>11128.4</v>
      </c>
      <c r="C204" s="49"/>
      <c r="D204" s="17">
        <f>D180</f>
        <v>7643.5</v>
      </c>
      <c r="E204" s="53">
        <v>500</v>
      </c>
      <c r="F204" s="53">
        <f>SUM(C204:E204)</f>
        <v>8143.5</v>
      </c>
      <c r="G204" s="53">
        <f>G180</f>
        <v>182.5</v>
      </c>
      <c r="H204" s="53">
        <v>316</v>
      </c>
      <c r="I204" s="53">
        <v>77</v>
      </c>
      <c r="J204" s="20"/>
      <c r="K204" s="53">
        <f>K180</f>
        <v>451.5</v>
      </c>
      <c r="L204" s="53">
        <v>48</v>
      </c>
      <c r="M204" s="53">
        <v>12</v>
      </c>
      <c r="N204" s="53">
        <v>10</v>
      </c>
      <c r="O204" s="53">
        <v>272</v>
      </c>
      <c r="P204" s="53">
        <v>0.5</v>
      </c>
      <c r="Q204" s="53">
        <v>5</v>
      </c>
      <c r="R204" s="53">
        <f>R180</f>
        <v>63.5</v>
      </c>
      <c r="S204" s="54">
        <v>56.5</v>
      </c>
      <c r="T204" s="54">
        <v>68</v>
      </c>
      <c r="U204" s="54">
        <v>30</v>
      </c>
      <c r="V204" s="55">
        <f>V203</f>
        <v>1392.4</v>
      </c>
    </row>
    <row r="205" spans="1:22" s="50" customFormat="1" ht="33" customHeight="1" x14ac:dyDescent="0.2">
      <c r="A205" s="30" t="s">
        <v>45</v>
      </c>
      <c r="B205" s="20"/>
      <c r="C205" s="20"/>
      <c r="D205" s="20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55"/>
    </row>
    <row r="206" spans="1:22" s="50" customFormat="1" ht="14.25" customHeight="1" x14ac:dyDescent="0.2">
      <c r="A206" s="56" t="s">
        <v>30</v>
      </c>
      <c r="B206" s="53">
        <f t="shared" ref="B206:B213" si="53">SUM(F206:V206)</f>
        <v>424.67777777777781</v>
      </c>
      <c r="C206" s="17">
        <v>253.77777777777777</v>
      </c>
      <c r="D206" s="21"/>
      <c r="E206" s="53">
        <v>55.56</v>
      </c>
      <c r="F206" s="53">
        <f t="shared" ref="F206:F213" si="54">SUM(C206:E206)</f>
        <v>309.33777777777777</v>
      </c>
      <c r="G206" s="53">
        <f>G182</f>
        <v>7.55</v>
      </c>
      <c r="H206" s="53">
        <f>H182</f>
        <v>18.649999999999999</v>
      </c>
      <c r="I206" s="53">
        <v>6.1</v>
      </c>
      <c r="J206" s="20"/>
      <c r="K206" s="53">
        <f>K191</f>
        <v>38</v>
      </c>
      <c r="L206" s="53">
        <v>3.85</v>
      </c>
      <c r="M206" s="53">
        <v>1</v>
      </c>
      <c r="N206" s="53">
        <v>0.8</v>
      </c>
      <c r="O206" s="53">
        <v>20.8</v>
      </c>
      <c r="P206" s="17">
        <v>0.04</v>
      </c>
      <c r="Q206" s="53">
        <v>0.45</v>
      </c>
      <c r="R206" s="53">
        <f t="shared" ref="R206:R213" si="55">R182</f>
        <v>5.45</v>
      </c>
      <c r="S206" s="54">
        <v>4.45</v>
      </c>
      <c r="T206" s="54">
        <v>5.7</v>
      </c>
      <c r="U206" s="54">
        <f>U191</f>
        <v>2.5</v>
      </c>
      <c r="V206" s="55"/>
    </row>
    <row r="207" spans="1:22" s="50" customFormat="1" ht="14.25" customHeight="1" x14ac:dyDescent="0.2">
      <c r="A207" s="56" t="s">
        <v>31</v>
      </c>
      <c r="B207" s="53">
        <f t="shared" si="53"/>
        <v>849.35555555555561</v>
      </c>
      <c r="C207" s="17">
        <v>507.55555555555554</v>
      </c>
      <c r="D207" s="21"/>
      <c r="E207" s="53">
        <f>E206*2</f>
        <v>111.12</v>
      </c>
      <c r="F207" s="53">
        <f t="shared" si="54"/>
        <v>618.67555555555555</v>
      </c>
      <c r="G207" s="53">
        <f>G206*2</f>
        <v>15.1</v>
      </c>
      <c r="H207" s="53">
        <f>H206*2</f>
        <v>37.299999999999997</v>
      </c>
      <c r="I207" s="53">
        <v>12.2</v>
      </c>
      <c r="J207" s="20"/>
      <c r="K207" s="53">
        <f>K206*2</f>
        <v>76</v>
      </c>
      <c r="L207" s="53">
        <v>7.7</v>
      </c>
      <c r="M207" s="53">
        <v>2</v>
      </c>
      <c r="N207" s="53">
        <v>1.6</v>
      </c>
      <c r="O207" s="53">
        <v>41.6</v>
      </c>
      <c r="P207" s="17">
        <v>0.08</v>
      </c>
      <c r="Q207" s="53">
        <v>0.9</v>
      </c>
      <c r="R207" s="53">
        <f t="shared" si="55"/>
        <v>10.9</v>
      </c>
      <c r="S207" s="54">
        <v>8.9</v>
      </c>
      <c r="T207" s="54">
        <v>11.4</v>
      </c>
      <c r="U207" s="54">
        <f>U206*2</f>
        <v>5</v>
      </c>
      <c r="V207" s="55"/>
    </row>
    <row r="208" spans="1:22" s="50" customFormat="1" ht="14.25" customHeight="1" x14ac:dyDescent="0.2">
      <c r="A208" s="56" t="s">
        <v>32</v>
      </c>
      <c r="B208" s="53">
        <f t="shared" si="53"/>
        <v>1274.0333333333331</v>
      </c>
      <c r="C208" s="17">
        <v>761.33333333333326</v>
      </c>
      <c r="D208" s="21"/>
      <c r="E208" s="53">
        <f>E206*3</f>
        <v>166.68</v>
      </c>
      <c r="F208" s="53">
        <f t="shared" si="54"/>
        <v>928.01333333333332</v>
      </c>
      <c r="G208" s="53">
        <f>G206*3</f>
        <v>22.65</v>
      </c>
      <c r="H208" s="53">
        <f>H206*3</f>
        <v>55.949999999999996</v>
      </c>
      <c r="I208" s="53">
        <v>18.299999999999997</v>
      </c>
      <c r="J208" s="20"/>
      <c r="K208" s="53">
        <f>K206*3</f>
        <v>114</v>
      </c>
      <c r="L208" s="53">
        <v>11.55</v>
      </c>
      <c r="M208" s="53">
        <v>3</v>
      </c>
      <c r="N208" s="53">
        <v>2.4000000000000004</v>
      </c>
      <c r="O208" s="53">
        <v>62.400000000000006</v>
      </c>
      <c r="P208" s="17">
        <v>0.12</v>
      </c>
      <c r="Q208" s="53">
        <v>1.35</v>
      </c>
      <c r="R208" s="53">
        <f t="shared" si="55"/>
        <v>16.350000000000001</v>
      </c>
      <c r="S208" s="54">
        <v>13.350000000000001</v>
      </c>
      <c r="T208" s="54">
        <v>17.100000000000001</v>
      </c>
      <c r="U208" s="54">
        <f>U206*3</f>
        <v>7.5</v>
      </c>
      <c r="V208" s="55"/>
    </row>
    <row r="209" spans="1:22" s="50" customFormat="1" ht="14.25" customHeight="1" x14ac:dyDescent="0.2">
      <c r="A209" s="56" t="s">
        <v>33</v>
      </c>
      <c r="B209" s="53">
        <f t="shared" si="53"/>
        <v>1698.7111111111112</v>
      </c>
      <c r="C209" s="17">
        <v>1015.1111111111111</v>
      </c>
      <c r="D209" s="21"/>
      <c r="E209" s="53">
        <f>E206*4</f>
        <v>222.24</v>
      </c>
      <c r="F209" s="53">
        <f t="shared" si="54"/>
        <v>1237.3511111111111</v>
      </c>
      <c r="G209" s="53">
        <f>G194</f>
        <v>30.2</v>
      </c>
      <c r="H209" s="53">
        <f>H206*4</f>
        <v>74.599999999999994</v>
      </c>
      <c r="I209" s="53">
        <v>24.4</v>
      </c>
      <c r="J209" s="20"/>
      <c r="K209" s="53">
        <f>K206*4</f>
        <v>152</v>
      </c>
      <c r="L209" s="53">
        <v>15.4</v>
      </c>
      <c r="M209" s="53">
        <v>4</v>
      </c>
      <c r="N209" s="53">
        <v>3.2</v>
      </c>
      <c r="O209" s="53">
        <v>83.2</v>
      </c>
      <c r="P209" s="17">
        <v>0.16</v>
      </c>
      <c r="Q209" s="53">
        <v>1.8</v>
      </c>
      <c r="R209" s="53">
        <f t="shared" si="55"/>
        <v>21.8</v>
      </c>
      <c r="S209" s="54">
        <v>17.8</v>
      </c>
      <c r="T209" s="54">
        <v>22.8</v>
      </c>
      <c r="U209" s="54">
        <f>U206*4</f>
        <v>10</v>
      </c>
      <c r="V209" s="55"/>
    </row>
    <row r="210" spans="1:22" s="50" customFormat="1" ht="14.25" customHeight="1" x14ac:dyDescent="0.2">
      <c r="A210" s="56" t="s">
        <v>34</v>
      </c>
      <c r="B210" s="53">
        <f t="shared" si="53"/>
        <v>2123.3888888888887</v>
      </c>
      <c r="C210" s="17">
        <v>1268.8888888888889</v>
      </c>
      <c r="D210" s="21"/>
      <c r="E210" s="53">
        <f>E206*5</f>
        <v>277.8</v>
      </c>
      <c r="F210" s="53">
        <f t="shared" si="54"/>
        <v>1546.6888888888889</v>
      </c>
      <c r="G210" s="53">
        <f>G195</f>
        <v>37.75</v>
      </c>
      <c r="H210" s="53">
        <f>H206*5</f>
        <v>93.25</v>
      </c>
      <c r="I210" s="53">
        <v>30.5</v>
      </c>
      <c r="J210" s="20"/>
      <c r="K210" s="53">
        <f>K206*5</f>
        <v>190</v>
      </c>
      <c r="L210" s="53">
        <v>19.25</v>
      </c>
      <c r="M210" s="53">
        <v>5</v>
      </c>
      <c r="N210" s="53">
        <v>4</v>
      </c>
      <c r="O210" s="53">
        <v>104</v>
      </c>
      <c r="P210" s="17">
        <v>0.2</v>
      </c>
      <c r="Q210" s="53">
        <v>2.25</v>
      </c>
      <c r="R210" s="53">
        <f t="shared" si="55"/>
        <v>27.25</v>
      </c>
      <c r="S210" s="54">
        <v>22.25</v>
      </c>
      <c r="T210" s="54">
        <v>28.5</v>
      </c>
      <c r="U210" s="54">
        <f>U206*5</f>
        <v>12.5</v>
      </c>
      <c r="V210" s="55"/>
    </row>
    <row r="211" spans="1:22" s="50" customFormat="1" ht="14.25" customHeight="1" x14ac:dyDescent="0.2">
      <c r="A211" s="56" t="s">
        <v>35</v>
      </c>
      <c r="B211" s="53">
        <f t="shared" si="53"/>
        <v>3940.4666666666662</v>
      </c>
      <c r="C211" s="17">
        <v>1522.6666666666665</v>
      </c>
      <c r="D211" s="21"/>
      <c r="E211" s="53">
        <f>E206*6</f>
        <v>333.36</v>
      </c>
      <c r="F211" s="53">
        <f t="shared" si="54"/>
        <v>1856.0266666666666</v>
      </c>
      <c r="G211" s="53">
        <f>G196</f>
        <v>45.3</v>
      </c>
      <c r="H211" s="53">
        <f>H206*6</f>
        <v>111.89999999999999</v>
      </c>
      <c r="I211" s="53">
        <v>36.599999999999994</v>
      </c>
      <c r="J211" s="20"/>
      <c r="K211" s="53">
        <f>K206*6</f>
        <v>228</v>
      </c>
      <c r="L211" s="53">
        <v>23.1</v>
      </c>
      <c r="M211" s="53">
        <v>6</v>
      </c>
      <c r="N211" s="53">
        <v>4.8000000000000007</v>
      </c>
      <c r="O211" s="53">
        <v>124.80000000000001</v>
      </c>
      <c r="P211" s="17">
        <v>0.24</v>
      </c>
      <c r="Q211" s="53">
        <v>2.7</v>
      </c>
      <c r="R211" s="53">
        <f t="shared" si="55"/>
        <v>32.700000000000003</v>
      </c>
      <c r="S211" s="54">
        <v>26.700000000000003</v>
      </c>
      <c r="T211" s="54">
        <v>34.200000000000003</v>
      </c>
      <c r="U211" s="54">
        <f>U206*6</f>
        <v>15</v>
      </c>
      <c r="V211" s="55">
        <f>V203</f>
        <v>1392.4</v>
      </c>
    </row>
    <row r="212" spans="1:22" s="50" customFormat="1" ht="14.25" customHeight="1" x14ac:dyDescent="0.2">
      <c r="A212" s="56" t="s">
        <v>36</v>
      </c>
      <c r="B212" s="53">
        <f t="shared" si="53"/>
        <v>4365.1444444444442</v>
      </c>
      <c r="C212" s="17">
        <v>1776.4444444444443</v>
      </c>
      <c r="D212" s="21"/>
      <c r="E212" s="53">
        <f>E206*7</f>
        <v>388.92</v>
      </c>
      <c r="F212" s="53">
        <f t="shared" si="54"/>
        <v>2165.3644444444444</v>
      </c>
      <c r="G212" s="53">
        <f>G197</f>
        <v>52.85</v>
      </c>
      <c r="H212" s="53">
        <f>H206*7</f>
        <v>130.54999999999998</v>
      </c>
      <c r="I212" s="53">
        <v>42.699999999999996</v>
      </c>
      <c r="J212" s="20"/>
      <c r="K212" s="53">
        <f>K206*7</f>
        <v>266</v>
      </c>
      <c r="L212" s="53">
        <v>26.95</v>
      </c>
      <c r="M212" s="53">
        <v>7</v>
      </c>
      <c r="N212" s="53">
        <v>5.6000000000000005</v>
      </c>
      <c r="O212" s="53">
        <v>145.6</v>
      </c>
      <c r="P212" s="17">
        <v>0.28000000000000003</v>
      </c>
      <c r="Q212" s="53">
        <v>3.15</v>
      </c>
      <c r="R212" s="53">
        <f t="shared" si="55"/>
        <v>38.15</v>
      </c>
      <c r="S212" s="54">
        <v>31.150000000000002</v>
      </c>
      <c r="T212" s="54">
        <v>39.9</v>
      </c>
      <c r="U212" s="54">
        <f>U206*7</f>
        <v>17.5</v>
      </c>
      <c r="V212" s="55">
        <f>V203</f>
        <v>1392.4</v>
      </c>
    </row>
    <row r="213" spans="1:22" s="50" customFormat="1" ht="14.25" customHeight="1" x14ac:dyDescent="0.2">
      <c r="A213" s="56" t="s">
        <v>37</v>
      </c>
      <c r="B213" s="53">
        <f t="shared" si="53"/>
        <v>4789.822222222223</v>
      </c>
      <c r="C213" s="17">
        <v>2030.2222222222222</v>
      </c>
      <c r="D213" s="21"/>
      <c r="E213" s="53">
        <f>E206*8</f>
        <v>444.48</v>
      </c>
      <c r="F213" s="53">
        <f t="shared" si="54"/>
        <v>2474.7022222222222</v>
      </c>
      <c r="G213" s="53">
        <f>G198</f>
        <v>60.4</v>
      </c>
      <c r="H213" s="53">
        <f>H206*8</f>
        <v>149.19999999999999</v>
      </c>
      <c r="I213" s="53">
        <v>48.8</v>
      </c>
      <c r="J213" s="20"/>
      <c r="K213" s="53">
        <f>K206*8</f>
        <v>304</v>
      </c>
      <c r="L213" s="53">
        <v>30.8</v>
      </c>
      <c r="M213" s="53">
        <v>8</v>
      </c>
      <c r="N213" s="53">
        <v>6.4</v>
      </c>
      <c r="O213" s="53">
        <v>166.4</v>
      </c>
      <c r="P213" s="17">
        <v>0.32</v>
      </c>
      <c r="Q213" s="53">
        <v>3.6</v>
      </c>
      <c r="R213" s="53">
        <f t="shared" si="55"/>
        <v>43.6</v>
      </c>
      <c r="S213" s="54">
        <v>35.6</v>
      </c>
      <c r="T213" s="54">
        <v>45.6</v>
      </c>
      <c r="U213" s="54">
        <f>U206*8</f>
        <v>20</v>
      </c>
      <c r="V213" s="55">
        <f>V203</f>
        <v>1392.4</v>
      </c>
    </row>
    <row r="214" spans="1:22" s="50" customFormat="1" ht="33" customHeight="1" x14ac:dyDescent="0.2">
      <c r="A214" s="30" t="s">
        <v>46</v>
      </c>
      <c r="B214" s="20"/>
      <c r="C214" s="20"/>
      <c r="D214" s="20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55"/>
    </row>
    <row r="215" spans="1:22" s="50" customFormat="1" ht="14.25" customHeight="1" x14ac:dyDescent="0.2">
      <c r="A215" s="56" t="s">
        <v>30</v>
      </c>
      <c r="B215" s="53">
        <f t="shared" ref="B215:B222" si="56">SUM(F215:V215)</f>
        <v>1020.1777777777778</v>
      </c>
      <c r="C215" s="21" t="s">
        <v>47</v>
      </c>
      <c r="D215" s="17">
        <v>849.27777777777783</v>
      </c>
      <c r="E215" s="53">
        <v>55.56</v>
      </c>
      <c r="F215" s="53">
        <f t="shared" ref="F215:F222" si="57">SUM(C215:E215)</f>
        <v>904.83777777777777</v>
      </c>
      <c r="G215" s="53">
        <f>G191</f>
        <v>7.55</v>
      </c>
      <c r="H215" s="53">
        <f t="shared" ref="H215:H222" si="58">H206</f>
        <v>18.649999999999999</v>
      </c>
      <c r="I215" s="53">
        <v>6.1</v>
      </c>
      <c r="J215" s="20"/>
      <c r="K215" s="53">
        <f>K206</f>
        <v>38</v>
      </c>
      <c r="L215" s="53">
        <v>3.85</v>
      </c>
      <c r="M215" s="53">
        <v>1</v>
      </c>
      <c r="N215" s="53">
        <v>0.8</v>
      </c>
      <c r="O215" s="53">
        <v>20.8</v>
      </c>
      <c r="P215" s="17">
        <v>0.04</v>
      </c>
      <c r="Q215" s="53">
        <v>0.45</v>
      </c>
      <c r="R215" s="53">
        <f t="shared" ref="R215:R222" si="59">R191</f>
        <v>5.45</v>
      </c>
      <c r="S215" s="54">
        <v>4.45</v>
      </c>
      <c r="T215" s="54">
        <v>5.7</v>
      </c>
      <c r="U215" s="54">
        <v>2.5</v>
      </c>
      <c r="V215" s="55"/>
    </row>
    <row r="216" spans="1:22" s="50" customFormat="1" ht="14.25" customHeight="1" x14ac:dyDescent="0.2">
      <c r="A216" s="56" t="s">
        <v>31</v>
      </c>
      <c r="B216" s="53">
        <f t="shared" si="56"/>
        <v>2040.3555555555556</v>
      </c>
      <c r="C216" s="21"/>
      <c r="D216" s="17">
        <v>1698.5555555555557</v>
      </c>
      <c r="E216" s="53">
        <f>E215*2</f>
        <v>111.12</v>
      </c>
      <c r="F216" s="53">
        <f t="shared" si="57"/>
        <v>1809.6755555555555</v>
      </c>
      <c r="G216" s="53">
        <f t="shared" ref="G216:G222" si="60">G207</f>
        <v>15.1</v>
      </c>
      <c r="H216" s="53">
        <f t="shared" si="58"/>
        <v>37.299999999999997</v>
      </c>
      <c r="I216" s="53">
        <v>12.2</v>
      </c>
      <c r="J216" s="20"/>
      <c r="K216" s="53">
        <f>K215*2</f>
        <v>76</v>
      </c>
      <c r="L216" s="53">
        <v>7.7</v>
      </c>
      <c r="M216" s="53">
        <v>2</v>
      </c>
      <c r="N216" s="53">
        <v>1.6</v>
      </c>
      <c r="O216" s="53">
        <v>41.6</v>
      </c>
      <c r="P216" s="17">
        <v>0.08</v>
      </c>
      <c r="Q216" s="53">
        <v>0.9</v>
      </c>
      <c r="R216" s="53">
        <f t="shared" si="59"/>
        <v>10.9</v>
      </c>
      <c r="S216" s="54">
        <v>8.9</v>
      </c>
      <c r="T216" s="54">
        <v>11.4</v>
      </c>
      <c r="U216" s="54">
        <v>5</v>
      </c>
      <c r="V216" s="55"/>
    </row>
    <row r="217" spans="1:22" s="50" customFormat="1" ht="14.25" customHeight="1" x14ac:dyDescent="0.2">
      <c r="A217" s="56" t="s">
        <v>32</v>
      </c>
      <c r="B217" s="53">
        <f t="shared" si="56"/>
        <v>3060.5333333333333</v>
      </c>
      <c r="C217" s="21"/>
      <c r="D217" s="17">
        <v>2547.8333333333335</v>
      </c>
      <c r="E217" s="53">
        <f>E215*3</f>
        <v>166.68</v>
      </c>
      <c r="F217" s="53">
        <f t="shared" si="57"/>
        <v>2714.5133333333333</v>
      </c>
      <c r="G217" s="53">
        <f t="shared" si="60"/>
        <v>22.65</v>
      </c>
      <c r="H217" s="53">
        <f t="shared" si="58"/>
        <v>55.949999999999996</v>
      </c>
      <c r="I217" s="53">
        <v>18.299999999999997</v>
      </c>
      <c r="J217" s="20"/>
      <c r="K217" s="53">
        <f>K215*3</f>
        <v>114</v>
      </c>
      <c r="L217" s="53">
        <v>11.55</v>
      </c>
      <c r="M217" s="53">
        <v>3</v>
      </c>
      <c r="N217" s="53">
        <v>2.4000000000000004</v>
      </c>
      <c r="O217" s="53">
        <v>62.400000000000006</v>
      </c>
      <c r="P217" s="17">
        <v>0.12</v>
      </c>
      <c r="Q217" s="53">
        <v>1.35</v>
      </c>
      <c r="R217" s="53">
        <f t="shared" si="59"/>
        <v>16.350000000000001</v>
      </c>
      <c r="S217" s="54">
        <v>13.350000000000001</v>
      </c>
      <c r="T217" s="54">
        <v>17.100000000000001</v>
      </c>
      <c r="U217" s="54">
        <v>7.5</v>
      </c>
      <c r="V217" s="55"/>
    </row>
    <row r="218" spans="1:22" s="50" customFormat="1" ht="14.25" customHeight="1" x14ac:dyDescent="0.2">
      <c r="A218" s="56" t="s">
        <v>33</v>
      </c>
      <c r="B218" s="53">
        <f t="shared" si="56"/>
        <v>4080.7111111111112</v>
      </c>
      <c r="C218" s="21"/>
      <c r="D218" s="17">
        <v>3397.1111111111113</v>
      </c>
      <c r="E218" s="53">
        <f>E215*4</f>
        <v>222.24</v>
      </c>
      <c r="F218" s="53">
        <f t="shared" si="57"/>
        <v>3619.3511111111111</v>
      </c>
      <c r="G218" s="53">
        <f t="shared" si="60"/>
        <v>30.2</v>
      </c>
      <c r="H218" s="53">
        <f t="shared" si="58"/>
        <v>74.599999999999994</v>
      </c>
      <c r="I218" s="53">
        <v>24.4</v>
      </c>
      <c r="J218" s="20"/>
      <c r="K218" s="53">
        <f>K215*4</f>
        <v>152</v>
      </c>
      <c r="L218" s="53">
        <v>15.4</v>
      </c>
      <c r="M218" s="53">
        <v>4</v>
      </c>
      <c r="N218" s="53">
        <v>3.2</v>
      </c>
      <c r="O218" s="53">
        <v>83.2</v>
      </c>
      <c r="P218" s="17">
        <v>0.16</v>
      </c>
      <c r="Q218" s="53">
        <v>1.8</v>
      </c>
      <c r="R218" s="53">
        <f t="shared" si="59"/>
        <v>21.8</v>
      </c>
      <c r="S218" s="54">
        <v>17.8</v>
      </c>
      <c r="T218" s="54">
        <v>22.8</v>
      </c>
      <c r="U218" s="54">
        <v>10</v>
      </c>
      <c r="V218" s="55"/>
    </row>
    <row r="219" spans="1:22" s="50" customFormat="1" ht="14.25" customHeight="1" x14ac:dyDescent="0.2">
      <c r="A219" s="56" t="s">
        <v>34</v>
      </c>
      <c r="B219" s="53">
        <f t="shared" si="56"/>
        <v>5100.8888888888887</v>
      </c>
      <c r="C219" s="21"/>
      <c r="D219" s="17">
        <v>4246.3888888888887</v>
      </c>
      <c r="E219" s="53">
        <f>E215*5</f>
        <v>277.8</v>
      </c>
      <c r="F219" s="53">
        <f t="shared" si="57"/>
        <v>4524.1888888888889</v>
      </c>
      <c r="G219" s="53">
        <f t="shared" si="60"/>
        <v>37.75</v>
      </c>
      <c r="H219" s="53">
        <f t="shared" si="58"/>
        <v>93.25</v>
      </c>
      <c r="I219" s="53">
        <v>30.5</v>
      </c>
      <c r="J219" s="20"/>
      <c r="K219" s="53">
        <f>K215*5</f>
        <v>190</v>
      </c>
      <c r="L219" s="53">
        <v>19.25</v>
      </c>
      <c r="M219" s="53">
        <v>5</v>
      </c>
      <c r="N219" s="53">
        <v>4</v>
      </c>
      <c r="O219" s="53">
        <v>104</v>
      </c>
      <c r="P219" s="17">
        <v>0.2</v>
      </c>
      <c r="Q219" s="53">
        <v>2.25</v>
      </c>
      <c r="R219" s="53">
        <f t="shared" si="59"/>
        <v>27.25</v>
      </c>
      <c r="S219" s="54">
        <v>22.25</v>
      </c>
      <c r="T219" s="54">
        <v>28.5</v>
      </c>
      <c r="U219" s="54">
        <v>12.5</v>
      </c>
      <c r="V219" s="55"/>
    </row>
    <row r="220" spans="1:22" s="50" customFormat="1" ht="14.25" customHeight="1" x14ac:dyDescent="0.2">
      <c r="A220" s="56" t="s">
        <v>35</v>
      </c>
      <c r="B220" s="53">
        <f t="shared" si="56"/>
        <v>7513.4666666666672</v>
      </c>
      <c r="C220" s="21"/>
      <c r="D220" s="17">
        <v>5095.666666666667</v>
      </c>
      <c r="E220" s="53">
        <f>E215*6</f>
        <v>333.36</v>
      </c>
      <c r="F220" s="53">
        <f t="shared" si="57"/>
        <v>5429.0266666666666</v>
      </c>
      <c r="G220" s="53">
        <f t="shared" si="60"/>
        <v>45.3</v>
      </c>
      <c r="H220" s="53">
        <f t="shared" si="58"/>
        <v>111.89999999999999</v>
      </c>
      <c r="I220" s="53">
        <v>36.599999999999994</v>
      </c>
      <c r="J220" s="20"/>
      <c r="K220" s="53">
        <f>K215*6</f>
        <v>228</v>
      </c>
      <c r="L220" s="53">
        <v>23.1</v>
      </c>
      <c r="M220" s="53">
        <v>6</v>
      </c>
      <c r="N220" s="53">
        <v>4.8000000000000007</v>
      </c>
      <c r="O220" s="53">
        <v>124.80000000000001</v>
      </c>
      <c r="P220" s="17">
        <v>0.24</v>
      </c>
      <c r="Q220" s="53">
        <v>2.7</v>
      </c>
      <c r="R220" s="53">
        <f t="shared" si="59"/>
        <v>32.700000000000003</v>
      </c>
      <c r="S220" s="54">
        <v>26.700000000000003</v>
      </c>
      <c r="T220" s="54">
        <v>34.200000000000003</v>
      </c>
      <c r="U220" s="54">
        <v>15</v>
      </c>
      <c r="V220" s="55">
        <f>V203</f>
        <v>1392.4</v>
      </c>
    </row>
    <row r="221" spans="1:22" s="50" customFormat="1" ht="14.25" customHeight="1" x14ac:dyDescent="0.2">
      <c r="A221" s="56" t="s">
        <v>36</v>
      </c>
      <c r="B221" s="53">
        <f t="shared" si="56"/>
        <v>8533.6444444444442</v>
      </c>
      <c r="C221" s="21"/>
      <c r="D221" s="17">
        <v>5944.9444444444453</v>
      </c>
      <c r="E221" s="53">
        <f>E215*7</f>
        <v>388.92</v>
      </c>
      <c r="F221" s="53">
        <f t="shared" si="57"/>
        <v>6333.8644444444453</v>
      </c>
      <c r="G221" s="53">
        <f t="shared" si="60"/>
        <v>52.85</v>
      </c>
      <c r="H221" s="53">
        <f t="shared" si="58"/>
        <v>130.54999999999998</v>
      </c>
      <c r="I221" s="53">
        <v>42.699999999999996</v>
      </c>
      <c r="J221" s="20"/>
      <c r="K221" s="53">
        <f>K215*7</f>
        <v>266</v>
      </c>
      <c r="L221" s="53">
        <v>26.95</v>
      </c>
      <c r="M221" s="53">
        <v>7</v>
      </c>
      <c r="N221" s="53">
        <v>5.6000000000000005</v>
      </c>
      <c r="O221" s="53">
        <v>145.6</v>
      </c>
      <c r="P221" s="17">
        <v>0.28000000000000003</v>
      </c>
      <c r="Q221" s="53">
        <v>3.15</v>
      </c>
      <c r="R221" s="53">
        <f t="shared" si="59"/>
        <v>38.15</v>
      </c>
      <c r="S221" s="54">
        <v>31.150000000000002</v>
      </c>
      <c r="T221" s="54">
        <v>39.9</v>
      </c>
      <c r="U221" s="54">
        <v>17.5</v>
      </c>
      <c r="V221" s="55">
        <f>V203</f>
        <v>1392.4</v>
      </c>
    </row>
    <row r="222" spans="1:22" s="50" customFormat="1" ht="14.25" customHeight="1" x14ac:dyDescent="0.2">
      <c r="A222" s="56" t="s">
        <v>37</v>
      </c>
      <c r="B222" s="53">
        <f t="shared" si="56"/>
        <v>9553.822222222223</v>
      </c>
      <c r="C222" s="21"/>
      <c r="D222" s="17">
        <v>6794.2222222222226</v>
      </c>
      <c r="E222" s="53">
        <f>E215*8</f>
        <v>444.48</v>
      </c>
      <c r="F222" s="53">
        <f t="shared" si="57"/>
        <v>7238.7022222222222</v>
      </c>
      <c r="G222" s="53">
        <f t="shared" si="60"/>
        <v>60.4</v>
      </c>
      <c r="H222" s="53">
        <f t="shared" si="58"/>
        <v>149.19999999999999</v>
      </c>
      <c r="I222" s="53">
        <v>48.8</v>
      </c>
      <c r="J222" s="20"/>
      <c r="K222" s="53">
        <f>K215*8</f>
        <v>304</v>
      </c>
      <c r="L222" s="53">
        <v>30.8</v>
      </c>
      <c r="M222" s="53">
        <v>8</v>
      </c>
      <c r="N222" s="53">
        <v>6.4</v>
      </c>
      <c r="O222" s="53">
        <v>166.4</v>
      </c>
      <c r="P222" s="17">
        <v>0.32</v>
      </c>
      <c r="Q222" s="53">
        <v>3.6</v>
      </c>
      <c r="R222" s="53">
        <f t="shared" si="59"/>
        <v>43.6</v>
      </c>
      <c r="S222" s="54">
        <v>35.6</v>
      </c>
      <c r="T222" s="54">
        <v>45.6</v>
      </c>
      <c r="U222" s="54">
        <v>20</v>
      </c>
      <c r="V222" s="55">
        <f>V203</f>
        <v>1392.4</v>
      </c>
    </row>
    <row r="223" spans="1:22" s="50" customFormat="1" ht="15" customHeight="1" x14ac:dyDescent="0.2">
      <c r="A223" s="23" t="s">
        <v>52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3"/>
      <c r="T223" s="3"/>
      <c r="U223" s="3"/>
      <c r="V223" s="26"/>
    </row>
    <row r="224" spans="1:22" s="50" customFormat="1" ht="15" customHeight="1" x14ac:dyDescent="0.2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V224" s="58"/>
    </row>
    <row r="225" spans="1:28" ht="18" customHeight="1" x14ac:dyDescent="0.2">
      <c r="A225" s="93" t="s">
        <v>56</v>
      </c>
      <c r="B225" s="94"/>
      <c r="C225" s="94"/>
      <c r="D225" s="94"/>
      <c r="E225" s="94"/>
      <c r="F225" s="95"/>
      <c r="G225" s="93" t="s">
        <v>57</v>
      </c>
      <c r="H225" s="94"/>
      <c r="I225" s="95"/>
      <c r="K225" s="25"/>
      <c r="L225" s="25"/>
      <c r="M225" s="25"/>
      <c r="N225" s="96" t="s">
        <v>58</v>
      </c>
      <c r="O225" s="97"/>
      <c r="P225" s="97"/>
      <c r="Q225" s="97"/>
      <c r="R225" s="97"/>
      <c r="S225" s="98"/>
      <c r="T225" s="59"/>
      <c r="V225" s="19"/>
      <c r="X225" s="6"/>
      <c r="AA225" s="60"/>
    </row>
    <row r="226" spans="1:28" ht="38.25" x14ac:dyDescent="0.2">
      <c r="A226" s="5"/>
      <c r="B226" s="5"/>
      <c r="C226" s="5" t="s">
        <v>59</v>
      </c>
      <c r="D226" s="61" t="s">
        <v>60</v>
      </c>
      <c r="E226" s="5" t="s">
        <v>59</v>
      </c>
      <c r="F226" s="61" t="s">
        <v>61</v>
      </c>
      <c r="G226" s="62"/>
      <c r="H226" s="63" t="s">
        <v>62</v>
      </c>
      <c r="I226" s="63" t="s">
        <v>63</v>
      </c>
      <c r="N226" s="15" t="s">
        <v>64</v>
      </c>
      <c r="O226" s="15"/>
      <c r="P226" s="15"/>
      <c r="Q226" s="15">
        <v>2024</v>
      </c>
      <c r="R226" s="54">
        <v>100</v>
      </c>
      <c r="S226" s="15">
        <v>200680</v>
      </c>
      <c r="T226" s="65"/>
      <c r="V226" s="19"/>
      <c r="X226" s="6"/>
      <c r="AB226" s="60"/>
    </row>
    <row r="227" spans="1:28" x14ac:dyDescent="0.2">
      <c r="A227" s="15" t="s">
        <v>65</v>
      </c>
      <c r="B227" s="15"/>
      <c r="C227" s="5">
        <v>3604</v>
      </c>
      <c r="D227" s="64">
        <f>7856/2</f>
        <v>3928</v>
      </c>
      <c r="E227" s="66">
        <v>3603</v>
      </c>
      <c r="F227" s="64">
        <f>6736/2</f>
        <v>3368</v>
      </c>
      <c r="G227" s="20"/>
      <c r="H227" s="54">
        <v>89</v>
      </c>
      <c r="I227" s="54">
        <v>1966</v>
      </c>
      <c r="K227" s="25"/>
      <c r="L227" s="25"/>
      <c r="M227" s="25"/>
      <c r="N227" s="15" t="s">
        <v>66</v>
      </c>
      <c r="O227" s="15"/>
      <c r="P227" s="15"/>
      <c r="Q227" s="15">
        <v>2028</v>
      </c>
      <c r="R227" s="67">
        <v>125</v>
      </c>
      <c r="S227" s="15">
        <v>201480</v>
      </c>
      <c r="T227" s="59"/>
      <c r="V227" s="19"/>
      <c r="X227" s="6"/>
      <c r="AB227" s="60"/>
    </row>
    <row r="228" spans="1:28" x14ac:dyDescent="0.2">
      <c r="A228" s="68" t="s">
        <v>67</v>
      </c>
      <c r="B228" s="68"/>
      <c r="C228" s="5">
        <v>3612</v>
      </c>
      <c r="D228" s="64">
        <f>8236/2</f>
        <v>4118</v>
      </c>
      <c r="E228" s="66">
        <v>3611</v>
      </c>
      <c r="F228" s="64">
        <f>7146/2</f>
        <v>3573</v>
      </c>
      <c r="G228" s="20"/>
      <c r="H228" s="54">
        <v>89</v>
      </c>
      <c r="I228" s="54">
        <v>1966</v>
      </c>
      <c r="J228" s="23"/>
      <c r="K228" s="23"/>
      <c r="L228" s="23"/>
      <c r="M228" s="23"/>
      <c r="N228" s="15" t="s">
        <v>68</v>
      </c>
      <c r="O228" s="15"/>
      <c r="P228" s="15"/>
      <c r="Q228" s="15">
        <v>2034</v>
      </c>
      <c r="R228" s="67">
        <v>200</v>
      </c>
      <c r="S228" s="15">
        <v>201580</v>
      </c>
      <c r="T228" s="69"/>
      <c r="V228" s="19"/>
      <c r="X228" s="6"/>
      <c r="AB228" s="60"/>
    </row>
    <row r="229" spans="1:28" x14ac:dyDescent="0.2">
      <c r="A229" s="15" t="s">
        <v>69</v>
      </c>
      <c r="B229" s="15"/>
      <c r="C229" s="5"/>
      <c r="D229" s="64">
        <f>7332/2</f>
        <v>3666</v>
      </c>
      <c r="E229" s="66">
        <v>3625</v>
      </c>
      <c r="F229" s="64">
        <f>6304/2</f>
        <v>3152</v>
      </c>
      <c r="G229" s="20"/>
      <c r="H229" s="54">
        <v>89</v>
      </c>
      <c r="I229" s="54">
        <v>1966</v>
      </c>
      <c r="K229" s="25"/>
      <c r="L229" s="25"/>
      <c r="M229" s="25"/>
      <c r="N229" s="15" t="s">
        <v>70</v>
      </c>
      <c r="O229" s="15"/>
      <c r="P229" s="15"/>
      <c r="Q229" s="15">
        <v>2035</v>
      </c>
      <c r="R229" s="67">
        <v>125</v>
      </c>
      <c r="S229" s="15">
        <v>201580</v>
      </c>
      <c r="T229" s="59"/>
      <c r="V229" s="19"/>
      <c r="X229" s="6"/>
    </row>
    <row r="230" spans="1:28" x14ac:dyDescent="0.2">
      <c r="A230" s="68" t="s">
        <v>71</v>
      </c>
      <c r="B230" s="68"/>
      <c r="C230" s="5">
        <v>3652</v>
      </c>
      <c r="D230" s="64">
        <f>7202/2</f>
        <v>3601</v>
      </c>
      <c r="E230" s="66">
        <v>3651</v>
      </c>
      <c r="F230" s="64">
        <f>6274/2</f>
        <v>3137</v>
      </c>
      <c r="G230" s="20"/>
      <c r="H230" s="54">
        <v>89</v>
      </c>
      <c r="I230" s="54">
        <v>1966</v>
      </c>
      <c r="N230" s="15" t="s">
        <v>72</v>
      </c>
      <c r="O230" s="15"/>
      <c r="P230" s="15"/>
      <c r="Q230" s="15">
        <v>2036</v>
      </c>
      <c r="R230" s="67">
        <v>50</v>
      </c>
      <c r="S230" s="15">
        <v>201580</v>
      </c>
      <c r="T230" s="65"/>
      <c r="V230" s="19"/>
      <c r="X230" s="6"/>
    </row>
    <row r="231" spans="1:28" x14ac:dyDescent="0.2">
      <c r="A231" s="15" t="s">
        <v>73</v>
      </c>
      <c r="B231" s="15"/>
      <c r="C231" s="5"/>
      <c r="D231" s="64">
        <f>7242/2</f>
        <v>3621</v>
      </c>
      <c r="E231" s="66"/>
      <c r="F231" s="64">
        <f>6242/2</f>
        <v>3121</v>
      </c>
      <c r="G231" s="20"/>
      <c r="H231" s="54">
        <v>89</v>
      </c>
      <c r="I231" s="54">
        <v>1966</v>
      </c>
      <c r="N231" s="15" t="s">
        <v>74</v>
      </c>
      <c r="O231" s="15"/>
      <c r="P231" s="15"/>
      <c r="Q231" s="15">
        <v>2037</v>
      </c>
      <c r="R231" s="67">
        <v>350</v>
      </c>
      <c r="S231" s="15">
        <v>201580</v>
      </c>
      <c r="T231" s="65"/>
      <c r="V231" s="19"/>
      <c r="X231" s="6"/>
    </row>
    <row r="232" spans="1:28" x14ac:dyDescent="0.2">
      <c r="A232" s="15" t="s">
        <v>75</v>
      </c>
      <c r="B232" s="15"/>
      <c r="C232" s="5"/>
      <c r="D232" s="64">
        <f>7650/2</f>
        <v>3825</v>
      </c>
      <c r="E232" s="66">
        <v>3655</v>
      </c>
      <c r="F232" s="64">
        <f>6688/2</f>
        <v>3344</v>
      </c>
      <c r="G232" s="20"/>
      <c r="H232" s="54">
        <v>89</v>
      </c>
      <c r="I232" s="54">
        <v>1966</v>
      </c>
      <c r="N232" s="15" t="s">
        <v>76</v>
      </c>
      <c r="O232" s="15"/>
      <c r="P232" s="15"/>
      <c r="Q232" s="15">
        <v>2038</v>
      </c>
      <c r="R232" s="67">
        <v>50</v>
      </c>
      <c r="S232" s="15">
        <v>201580</v>
      </c>
      <c r="T232" s="65"/>
      <c r="V232" s="19"/>
      <c r="X232" s="6"/>
    </row>
    <row r="233" spans="1:28" x14ac:dyDescent="0.2">
      <c r="A233" s="15" t="s">
        <v>77</v>
      </c>
      <c r="B233" s="15"/>
      <c r="C233" s="5">
        <v>3662</v>
      </c>
      <c r="D233" s="64">
        <f>8236/2</f>
        <v>4118</v>
      </c>
      <c r="E233" s="66">
        <v>3661</v>
      </c>
      <c r="F233" s="64">
        <f>7146/2</f>
        <v>3573</v>
      </c>
      <c r="G233" s="20"/>
      <c r="H233" s="54">
        <v>89</v>
      </c>
      <c r="I233" s="54">
        <v>1966</v>
      </c>
      <c r="N233" s="15" t="s">
        <v>78</v>
      </c>
      <c r="O233" s="15"/>
      <c r="P233" s="15"/>
      <c r="Q233" s="15">
        <v>2041</v>
      </c>
      <c r="R233" s="67">
        <v>175</v>
      </c>
      <c r="S233" s="15">
        <v>201780</v>
      </c>
      <c r="T233" s="65"/>
      <c r="V233" s="19"/>
      <c r="X233" s="6"/>
    </row>
    <row r="234" spans="1:28" x14ac:dyDescent="0.2">
      <c r="A234" s="68" t="s">
        <v>79</v>
      </c>
      <c r="B234" s="68"/>
      <c r="C234" s="5">
        <v>3642</v>
      </c>
      <c r="D234" s="64">
        <f>7338/2</f>
        <v>3669</v>
      </c>
      <c r="E234" s="66">
        <v>3641</v>
      </c>
      <c r="F234" s="64">
        <f>6758/2</f>
        <v>3379</v>
      </c>
      <c r="G234" s="20"/>
      <c r="H234" s="54">
        <v>89</v>
      </c>
      <c r="I234" s="54">
        <v>1966</v>
      </c>
      <c r="N234" s="15" t="s">
        <v>80</v>
      </c>
      <c r="O234" s="15"/>
      <c r="P234" s="15"/>
      <c r="Q234" s="15">
        <v>2042</v>
      </c>
      <c r="R234" s="67">
        <v>7.5</v>
      </c>
      <c r="S234" s="15">
        <v>201780</v>
      </c>
      <c r="T234" s="65"/>
      <c r="V234" s="19"/>
      <c r="X234" s="6"/>
    </row>
    <row r="235" spans="1:28" x14ac:dyDescent="0.2">
      <c r="A235" s="15" t="s">
        <v>81</v>
      </c>
      <c r="B235" s="15"/>
      <c r="C235" s="5"/>
      <c r="D235" s="64">
        <f>7310/2</f>
        <v>3655</v>
      </c>
      <c r="E235" s="66">
        <v>3635</v>
      </c>
      <c r="F235" s="64">
        <f>5760/2</f>
        <v>2880</v>
      </c>
      <c r="G235" s="20"/>
      <c r="H235" s="54">
        <v>89</v>
      </c>
      <c r="I235" s="54">
        <v>1966</v>
      </c>
      <c r="R235" s="70"/>
      <c r="T235" s="65"/>
      <c r="V235" s="19"/>
      <c r="X235" s="6"/>
    </row>
    <row r="236" spans="1:28" x14ac:dyDescent="0.2">
      <c r="A236" s="15" t="s">
        <v>82</v>
      </c>
      <c r="B236" s="15"/>
      <c r="C236" s="5"/>
      <c r="D236" s="64">
        <f>6794/2</f>
        <v>3397</v>
      </c>
      <c r="E236" s="66">
        <v>3647</v>
      </c>
      <c r="F236" s="64">
        <f>5684/2</f>
        <v>2842</v>
      </c>
      <c r="G236" s="20"/>
      <c r="H236" s="54">
        <v>89</v>
      </c>
      <c r="I236" s="54">
        <v>1966</v>
      </c>
      <c r="R236" s="71"/>
      <c r="T236" s="65"/>
      <c r="V236" s="19"/>
      <c r="X236" s="6"/>
    </row>
    <row r="237" spans="1:28" x14ac:dyDescent="0.2">
      <c r="A237" s="68" t="s">
        <v>83</v>
      </c>
      <c r="B237" s="68"/>
      <c r="C237" s="5">
        <v>3602</v>
      </c>
      <c r="D237" s="64">
        <f>6732/2</f>
        <v>3366</v>
      </c>
      <c r="E237" s="66">
        <v>3601</v>
      </c>
      <c r="F237" s="64">
        <f>4794/2</f>
        <v>2397</v>
      </c>
      <c r="G237" s="20"/>
      <c r="H237" s="54">
        <v>89</v>
      </c>
      <c r="I237" s="54">
        <v>1799</v>
      </c>
      <c r="R237" s="71"/>
      <c r="T237" s="65"/>
      <c r="V237" s="19"/>
      <c r="X237" s="6"/>
    </row>
    <row r="238" spans="1:28" x14ac:dyDescent="0.2">
      <c r="A238" s="72" t="s">
        <v>84</v>
      </c>
      <c r="B238" s="72"/>
      <c r="C238" s="63">
        <v>3657</v>
      </c>
      <c r="D238" s="64">
        <f>7690/2</f>
        <v>3845</v>
      </c>
      <c r="E238" s="66">
        <v>3756</v>
      </c>
      <c r="F238" s="64">
        <f>6584/2</f>
        <v>3292</v>
      </c>
      <c r="G238" s="20"/>
      <c r="H238" s="54">
        <v>89</v>
      </c>
      <c r="I238" s="54">
        <v>1966</v>
      </c>
      <c r="R238" s="71"/>
      <c r="T238" s="65"/>
      <c r="V238" s="19"/>
      <c r="X238" s="6"/>
    </row>
    <row r="239" spans="1:28" x14ac:dyDescent="0.2">
      <c r="A239" s="73" t="s">
        <v>85</v>
      </c>
      <c r="R239" s="71"/>
      <c r="T239" s="65"/>
      <c r="V239" s="19"/>
      <c r="X239" s="6"/>
    </row>
    <row r="240" spans="1:28" ht="18" customHeight="1" x14ac:dyDescent="0.2">
      <c r="A240" s="73" t="s">
        <v>86</v>
      </c>
      <c r="B240" s="74"/>
      <c r="C240" s="70"/>
      <c r="D240" s="70"/>
      <c r="E240" s="70"/>
      <c r="N240" s="96" t="s">
        <v>87</v>
      </c>
      <c r="O240" s="97"/>
      <c r="P240" s="97"/>
      <c r="Q240" s="97"/>
      <c r="R240" s="97"/>
      <c r="S240" s="98"/>
      <c r="T240" s="65"/>
      <c r="V240" s="3"/>
      <c r="X240" s="58"/>
    </row>
    <row r="241" spans="1:24" ht="12.75" customHeight="1" x14ac:dyDescent="0.2">
      <c r="A241" s="75"/>
      <c r="B241" s="73"/>
      <c r="C241" s="76"/>
      <c r="D241" s="76"/>
      <c r="E241" s="76"/>
      <c r="F241" s="76"/>
      <c r="G241" s="76"/>
      <c r="H241" s="76"/>
      <c r="I241" s="76"/>
      <c r="M241" s="6"/>
      <c r="N241" s="77" t="s">
        <v>88</v>
      </c>
      <c r="O241" s="78"/>
      <c r="P241" s="78"/>
      <c r="Q241" s="79"/>
      <c r="R241" s="15" t="s">
        <v>89</v>
      </c>
      <c r="S241" s="15">
        <v>201580</v>
      </c>
      <c r="T241" s="65"/>
      <c r="V241" s="3"/>
      <c r="X241" s="58"/>
    </row>
    <row r="242" spans="1:24" ht="18" customHeight="1" x14ac:dyDescent="0.2">
      <c r="A242" s="93" t="s">
        <v>90</v>
      </c>
      <c r="B242" s="95"/>
      <c r="C242" s="5" t="s">
        <v>91</v>
      </c>
      <c r="D242" s="5" t="s">
        <v>92</v>
      </c>
      <c r="E242" s="5" t="s">
        <v>93</v>
      </c>
      <c r="F242" s="5" t="s">
        <v>94</v>
      </c>
      <c r="G242" s="20"/>
      <c r="H242" s="5" t="s">
        <v>59</v>
      </c>
      <c r="I242" s="5" t="s">
        <v>95</v>
      </c>
      <c r="J242" s="5" t="s">
        <v>92</v>
      </c>
      <c r="K242" s="5" t="s">
        <v>96</v>
      </c>
      <c r="L242" s="6"/>
      <c r="M242" s="80"/>
      <c r="N242" s="96" t="s">
        <v>97</v>
      </c>
      <c r="O242" s="97"/>
      <c r="P242" s="97"/>
      <c r="Q242" s="97"/>
      <c r="R242" s="97"/>
      <c r="S242" s="98"/>
      <c r="V242" s="3"/>
      <c r="X242" s="58"/>
    </row>
    <row r="243" spans="1:24" x14ac:dyDescent="0.2">
      <c r="A243" s="15" t="s">
        <v>98</v>
      </c>
      <c r="B243" s="15"/>
      <c r="C243" s="81">
        <v>200</v>
      </c>
      <c r="D243" s="81">
        <f t="shared" ref="D243:D249" si="61">C243*7%</f>
        <v>14.000000000000002</v>
      </c>
      <c r="E243" s="81">
        <v>214</v>
      </c>
      <c r="F243" s="5" t="s">
        <v>99</v>
      </c>
      <c r="G243" s="20"/>
      <c r="H243" s="5">
        <v>3854</v>
      </c>
      <c r="I243" s="82">
        <f>K243/1.07</f>
        <v>2450</v>
      </c>
      <c r="J243" s="83">
        <f>I243*0.07</f>
        <v>171.50000000000003</v>
      </c>
      <c r="K243" s="83">
        <f>5243/2</f>
        <v>2621.5</v>
      </c>
      <c r="L243" s="80"/>
      <c r="M243" s="80"/>
      <c r="N243" s="15" t="s">
        <v>100</v>
      </c>
      <c r="O243" s="15"/>
      <c r="P243" s="15"/>
      <c r="Q243" s="15"/>
      <c r="R243" s="67">
        <f>150+300</f>
        <v>450</v>
      </c>
      <c r="S243" s="15">
        <v>201480</v>
      </c>
      <c r="V243" s="3"/>
      <c r="W243" s="19"/>
    </row>
    <row r="244" spans="1:24" x14ac:dyDescent="0.2">
      <c r="A244" s="15" t="s">
        <v>101</v>
      </c>
      <c r="B244" s="15"/>
      <c r="C244" s="81">
        <v>100</v>
      </c>
      <c r="D244" s="81">
        <f t="shared" si="61"/>
        <v>7.0000000000000009</v>
      </c>
      <c r="E244" s="81">
        <f t="shared" ref="E244:E249" si="62">SUM(C244:D244)</f>
        <v>107</v>
      </c>
      <c r="F244" s="5">
        <v>0</v>
      </c>
      <c r="G244" s="20"/>
      <c r="H244" s="5">
        <v>3855</v>
      </c>
      <c r="I244" s="82">
        <f t="shared" ref="I244:I249" si="63">K244/1.07</f>
        <v>2100</v>
      </c>
      <c r="J244" s="83">
        <f t="shared" ref="J244:J251" si="64">I244*0.07</f>
        <v>147</v>
      </c>
      <c r="K244" s="83">
        <f>4494/2</f>
        <v>2247</v>
      </c>
      <c r="L244" s="80"/>
      <c r="M244" s="80"/>
      <c r="N244" s="89" t="s">
        <v>102</v>
      </c>
      <c r="O244" s="90"/>
      <c r="P244" s="90"/>
      <c r="Q244" s="91"/>
      <c r="R244" s="67">
        <v>72</v>
      </c>
      <c r="S244" s="15">
        <v>201480</v>
      </c>
      <c r="V244" s="3"/>
      <c r="W244" s="19"/>
    </row>
    <row r="245" spans="1:24" x14ac:dyDescent="0.2">
      <c r="A245" s="15" t="s">
        <v>103</v>
      </c>
      <c r="B245" s="15"/>
      <c r="C245" s="81">
        <v>500</v>
      </c>
      <c r="D245" s="81">
        <f t="shared" si="61"/>
        <v>35</v>
      </c>
      <c r="E245" s="81">
        <f t="shared" si="62"/>
        <v>535</v>
      </c>
      <c r="F245" s="5" t="s">
        <v>104</v>
      </c>
      <c r="G245" s="20"/>
      <c r="H245" s="5">
        <v>3856</v>
      </c>
      <c r="I245" s="82">
        <f t="shared" si="63"/>
        <v>1750</v>
      </c>
      <c r="J245" s="83">
        <f t="shared" si="64"/>
        <v>122.50000000000001</v>
      </c>
      <c r="K245" s="83">
        <f>3745/2</f>
        <v>1872.5</v>
      </c>
      <c r="L245" s="80"/>
      <c r="N245" s="89" t="s">
        <v>105</v>
      </c>
      <c r="O245" s="90"/>
      <c r="P245" s="90"/>
      <c r="Q245" s="91"/>
      <c r="R245" s="84">
        <v>75</v>
      </c>
      <c r="S245" s="15">
        <v>201780</v>
      </c>
      <c r="U245" s="19"/>
      <c r="V245" s="3"/>
    </row>
    <row r="246" spans="1:24" x14ac:dyDescent="0.2">
      <c r="A246" s="15" t="s">
        <v>106</v>
      </c>
      <c r="B246" s="15"/>
      <c r="C246" s="81">
        <v>300</v>
      </c>
      <c r="D246" s="81">
        <f t="shared" si="61"/>
        <v>21.000000000000004</v>
      </c>
      <c r="E246" s="81">
        <f t="shared" si="62"/>
        <v>321</v>
      </c>
      <c r="F246" s="5" t="s">
        <v>107</v>
      </c>
      <c r="G246" s="20"/>
      <c r="H246" s="5">
        <v>3867</v>
      </c>
      <c r="I246" s="82">
        <f t="shared" si="63"/>
        <v>1950</v>
      </c>
      <c r="J246" s="83">
        <f t="shared" si="64"/>
        <v>136.5</v>
      </c>
      <c r="K246" s="83">
        <f>4173/2</f>
        <v>2086.5</v>
      </c>
      <c r="L246" s="80"/>
      <c r="N246" s="23"/>
      <c r="O246" s="23"/>
      <c r="P246" s="23"/>
      <c r="Q246" s="23"/>
      <c r="R246" s="85"/>
      <c r="U246" s="19"/>
      <c r="V246" s="3"/>
    </row>
    <row r="247" spans="1:24" x14ac:dyDescent="0.2">
      <c r="A247" s="15" t="s">
        <v>108</v>
      </c>
      <c r="B247" s="15"/>
      <c r="C247" s="54">
        <v>550</v>
      </c>
      <c r="D247" s="81">
        <f t="shared" si="61"/>
        <v>38.500000000000007</v>
      </c>
      <c r="E247" s="81">
        <f t="shared" si="62"/>
        <v>588.5</v>
      </c>
      <c r="F247" s="5">
        <v>80</v>
      </c>
      <c r="G247" s="20"/>
      <c r="H247" s="5">
        <v>3857</v>
      </c>
      <c r="I247" s="82">
        <f t="shared" si="63"/>
        <v>1210</v>
      </c>
      <c r="J247" s="83">
        <f t="shared" si="64"/>
        <v>84.7</v>
      </c>
      <c r="K247" s="83">
        <f>2589.4/2</f>
        <v>1294.7</v>
      </c>
      <c r="S247" s="85"/>
      <c r="U247" s="19"/>
      <c r="V247" s="3"/>
    </row>
    <row r="248" spans="1:24" x14ac:dyDescent="0.2">
      <c r="A248" s="15" t="s">
        <v>109</v>
      </c>
      <c r="B248" s="15"/>
      <c r="C248" s="54">
        <v>400</v>
      </c>
      <c r="D248" s="81">
        <f t="shared" si="61"/>
        <v>28.000000000000004</v>
      </c>
      <c r="E248" s="81">
        <f t="shared" si="62"/>
        <v>428</v>
      </c>
      <c r="F248" s="5">
        <v>40</v>
      </c>
      <c r="G248" s="20"/>
      <c r="H248" s="5">
        <v>3858</v>
      </c>
      <c r="I248" s="82">
        <f t="shared" si="63"/>
        <v>755</v>
      </c>
      <c r="J248" s="83">
        <f t="shared" si="64"/>
        <v>52.850000000000009</v>
      </c>
      <c r="K248" s="83">
        <f>1615.7/2</f>
        <v>807.85</v>
      </c>
      <c r="U248" s="19"/>
      <c r="V248" s="3"/>
    </row>
    <row r="249" spans="1:24" x14ac:dyDescent="0.2">
      <c r="A249" s="15" t="s">
        <v>110</v>
      </c>
      <c r="B249" s="15"/>
      <c r="C249" s="54">
        <v>700</v>
      </c>
      <c r="D249" s="81">
        <f t="shared" si="61"/>
        <v>49.000000000000007</v>
      </c>
      <c r="E249" s="81">
        <f t="shared" si="62"/>
        <v>749</v>
      </c>
      <c r="F249" s="5">
        <v>0</v>
      </c>
      <c r="G249" s="20"/>
      <c r="H249" s="5">
        <v>3859</v>
      </c>
      <c r="I249" s="82">
        <f t="shared" si="63"/>
        <v>700</v>
      </c>
      <c r="J249" s="83">
        <f t="shared" si="64"/>
        <v>49.000000000000007</v>
      </c>
      <c r="K249" s="83">
        <f>1498/2</f>
        <v>749</v>
      </c>
      <c r="U249" s="19"/>
      <c r="V249" s="3"/>
    </row>
    <row r="250" spans="1:24" x14ac:dyDescent="0.2">
      <c r="A250" s="15" t="s">
        <v>111</v>
      </c>
      <c r="B250" s="15"/>
      <c r="C250" s="54"/>
      <c r="D250" s="81"/>
      <c r="E250" s="81">
        <f>D250*7%</f>
        <v>0</v>
      </c>
      <c r="F250" s="5">
        <v>15</v>
      </c>
      <c r="G250" s="20"/>
      <c r="H250" s="5">
        <v>3841</v>
      </c>
      <c r="I250" s="82">
        <v>115</v>
      </c>
      <c r="J250" s="83">
        <f>I250*0.07</f>
        <v>8.0500000000000007</v>
      </c>
      <c r="K250" s="83">
        <f>SUM(I250:J250)</f>
        <v>123.05</v>
      </c>
      <c r="V250" s="19"/>
    </row>
    <row r="251" spans="1:24" x14ac:dyDescent="0.2">
      <c r="A251" s="15" t="s">
        <v>112</v>
      </c>
      <c r="B251" s="15"/>
      <c r="C251" s="54"/>
      <c r="D251" s="81"/>
      <c r="E251" s="81">
        <f>D251*7%</f>
        <v>0</v>
      </c>
      <c r="F251" s="5">
        <v>25</v>
      </c>
      <c r="G251" s="20"/>
      <c r="H251" s="5">
        <v>3842</v>
      </c>
      <c r="I251" s="82">
        <v>180</v>
      </c>
      <c r="J251" s="83">
        <f t="shared" si="64"/>
        <v>12.600000000000001</v>
      </c>
      <c r="K251" s="83">
        <f>SUM(I251:J251)</f>
        <v>192.6</v>
      </c>
      <c r="T251" s="76"/>
      <c r="V251" s="19"/>
    </row>
    <row r="252" spans="1:24" ht="15.75" customHeight="1" x14ac:dyDescent="0.2">
      <c r="A252" s="86" t="s">
        <v>113</v>
      </c>
      <c r="B252" s="86"/>
      <c r="C252" s="86"/>
      <c r="P252" s="87"/>
      <c r="T252" s="76"/>
      <c r="U252" s="76"/>
      <c r="V252" s="19"/>
    </row>
    <row r="253" spans="1:24" x14ac:dyDescent="0.2">
      <c r="R253" s="76"/>
      <c r="T253" s="76"/>
      <c r="U253" s="76"/>
      <c r="V253" s="19"/>
    </row>
    <row r="254" spans="1:24" x14ac:dyDescent="0.2">
      <c r="U254" s="76"/>
      <c r="V254" s="19"/>
    </row>
    <row r="255" spans="1:24" hidden="1" x14ac:dyDescent="0.2">
      <c r="A255" s="1" t="s">
        <v>114</v>
      </c>
      <c r="B255" s="88" t="s">
        <v>115</v>
      </c>
      <c r="C255" s="1" t="s">
        <v>116</v>
      </c>
      <c r="D255" s="1"/>
      <c r="E255" s="88" t="s">
        <v>117</v>
      </c>
      <c r="F255" s="3" t="s">
        <v>118</v>
      </c>
    </row>
  </sheetData>
  <mergeCells count="15">
    <mergeCell ref="A177:U177"/>
    <mergeCell ref="A57:U57"/>
    <mergeCell ref="A81:U81"/>
    <mergeCell ref="A105:U105"/>
    <mergeCell ref="A129:U129"/>
    <mergeCell ref="A153:U153"/>
    <mergeCell ref="N244:Q244"/>
    <mergeCell ref="N245:Q245"/>
    <mergeCell ref="A201:U201"/>
    <mergeCell ref="A225:F225"/>
    <mergeCell ref="G225:I225"/>
    <mergeCell ref="N225:S225"/>
    <mergeCell ref="N240:S240"/>
    <mergeCell ref="A242:B242"/>
    <mergeCell ref="N242:S242"/>
  </mergeCells>
  <pageMargins left="0.25" right="0.25" top="0.75" bottom="0.75" header="0.3" footer="0.3"/>
  <pageSetup scale="49" fitToHeight="0" orientation="landscape" r:id="rId1"/>
  <headerFooter>
    <oddHeader>&amp;L&amp;D&amp;T&amp;C&amp;14Fall 2023-Spring 2024 Charges&amp;R&amp;"Arial,Bold Italic"&amp;14Proposed</oddHeader>
    <oddFooter>&amp;C&amp;P</oddFooter>
  </headerFooter>
  <rowBreaks count="4" manualBreakCount="4">
    <brk id="56" min="2" max="21" man="1"/>
    <brk id="104" min="2" max="21" man="1"/>
    <brk id="151" min="2" max="21" man="1"/>
    <brk id="200" min="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23-Spring 24 Hourly Ra</vt:lpstr>
      <vt:lpstr>'Fall 23-Spring 24 Hourly 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Brady Proffitt</dc:creator>
  <cp:lastModifiedBy>Brady Proffitt</cp:lastModifiedBy>
  <dcterms:created xsi:type="dcterms:W3CDTF">2023-02-27T15:24:05Z</dcterms:created>
  <dcterms:modified xsi:type="dcterms:W3CDTF">2023-05-11T18:02:02Z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321b5f-a4ea-42e4-9273-2f91b9a1a708_Enabled">
    <vt:lpwstr>true</vt:lpwstr>
  </property>
  <property fmtid="{D5CDD505-2E9C-101B-9397-08002B2CF9AE}" pid="3" name="MSIP_Label_8d321b5f-a4ea-42e4-9273-2f91b9a1a708_SetDate">
    <vt:lpwstr>2023-02-27T15:28:39Z</vt:lpwstr>
  </property>
  <property fmtid="{D5CDD505-2E9C-101B-9397-08002B2CF9AE}" pid="4" name="MSIP_Label_8d321b5f-a4ea-42e4-9273-2f91b9a1a708_Method">
    <vt:lpwstr>Standard</vt:lpwstr>
  </property>
  <property fmtid="{D5CDD505-2E9C-101B-9397-08002B2CF9AE}" pid="5" name="MSIP_Label_8d321b5f-a4ea-42e4-9273-2f91b9a1a708_Name">
    <vt:lpwstr>Low Confidentiality - Green</vt:lpwstr>
  </property>
  <property fmtid="{D5CDD505-2E9C-101B-9397-08002B2CF9AE}" pid="6" name="MSIP_Label_8d321b5f-a4ea-42e4-9273-2f91b9a1a708_SiteId">
    <vt:lpwstr>c5b35b5a-16d5-4414-8ee1-7bde70543f1b</vt:lpwstr>
  </property>
  <property fmtid="{D5CDD505-2E9C-101B-9397-08002B2CF9AE}" pid="7" name="MSIP_Label_8d321b5f-a4ea-42e4-9273-2f91b9a1a708_ActionId">
    <vt:lpwstr>fe9ca574-f7e1-4c1c-a69f-a76e66a4919e</vt:lpwstr>
  </property>
  <property fmtid="{D5CDD505-2E9C-101B-9397-08002B2CF9AE}" pid="8" name="MSIP_Label_8d321b5f-a4ea-42e4-9273-2f91b9a1a708_ContentBits">
    <vt:lpwstr>0</vt:lpwstr>
  </property>
</Properties>
</file>